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cesteban\AppData\Local\Microsoft\Windows\INetCache\Content.Outlook\ZAMX8E7Y\"/>
    </mc:Choice>
  </mc:AlternateContent>
  <xr:revisionPtr revIDLastSave="0" documentId="13_ncr:1_{108C04F9-EC47-42B8-AF7D-7DFFD788278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ciones" sheetId="11" r:id="rId1"/>
    <sheet name="Cálculo coste emisión GEI" sheetId="10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0" l="1"/>
  <c r="Z4" i="10" s="1"/>
  <c r="J4" i="10"/>
  <c r="AA4" i="10" s="1"/>
  <c r="G4" i="10"/>
  <c r="X4" i="10" s="1"/>
  <c r="F4" i="10"/>
  <c r="W4" i="10" s="1"/>
  <c r="J13" i="10"/>
  <c r="AD4" i="10" s="1"/>
  <c r="J10" i="10"/>
  <c r="AC4" i="10" s="1"/>
  <c r="H4" i="10"/>
  <c r="Y4" i="10" s="1"/>
  <c r="E4" i="10"/>
  <c r="P4" i="10" s="1"/>
  <c r="D4" i="10"/>
  <c r="O4" i="10" s="1"/>
  <c r="C4" i="10"/>
  <c r="N4" i="10" s="1"/>
  <c r="B4" i="10"/>
  <c r="A4" i="10"/>
  <c r="Q4" i="10" l="1"/>
  <c r="AE4" i="10" s="1"/>
  <c r="AG4" i="10" s="1"/>
  <c r="AB4" i="10"/>
  <c r="AF4" i="10" l="1"/>
  <c r="AH4" i="10" s="1"/>
  <c r="AL4" i="10" s="1"/>
  <c r="J22" i="10" s="1"/>
  <c r="AJ4" i="10" l="1"/>
  <c r="J20" i="10" s="1"/>
  <c r="AK4" i="10"/>
  <c r="J21" i="10" s="1"/>
</calcChain>
</file>

<file path=xl/sharedStrings.xml><?xml version="1.0" encoding="utf-8"?>
<sst xmlns="http://schemas.openxmlformats.org/spreadsheetml/2006/main" count="93" uniqueCount="84">
  <si>
    <t>CCAA</t>
  </si>
  <si>
    <t>Instalación</t>
  </si>
  <si>
    <t>Residuos tratados</t>
  </si>
  <si>
    <t>Rechazos tratamiento</t>
  </si>
  <si>
    <t>Residuos en masa</t>
  </si>
  <si>
    <t>Gmit dif</t>
  </si>
  <si>
    <t>Gmit capt</t>
  </si>
  <si>
    <t>Gemit</t>
  </si>
  <si>
    <t>P</t>
  </si>
  <si>
    <r>
      <t xml:space="preserve">Ton rechazos tmb vertidos </t>
    </r>
    <r>
      <rPr>
        <b/>
        <sz val="11"/>
        <color rgb="FFFF0000"/>
        <rFont val="Calibri"/>
        <family val="2"/>
        <scheme val="minor"/>
      </rPr>
      <t>-Mr-</t>
    </r>
  </si>
  <si>
    <r>
      <t xml:space="preserve">Ton residuos en masa vertidos </t>
    </r>
    <r>
      <rPr>
        <b/>
        <sz val="11"/>
        <color rgb="FFFF0000"/>
        <rFont val="Calibri"/>
        <family val="2"/>
        <scheme val="minor"/>
      </rPr>
      <t>-Mm-</t>
    </r>
  </si>
  <si>
    <t>m3 quemados en antorcha</t>
  </si>
  <si>
    <r>
      <t xml:space="preserve">Ton eq de CO2 generadas por el depósito de los residuos tratados </t>
    </r>
    <r>
      <rPr>
        <b/>
        <sz val="11"/>
        <color rgb="FFFF0000"/>
        <rFont val="Calibri"/>
        <family val="2"/>
        <scheme val="minor"/>
      </rPr>
      <t>-Gb-</t>
    </r>
  </si>
  <si>
    <r>
      <t xml:space="preserve">Ton eq de CO2 generadas por el depósito de los residuos del tratamiento de residuos </t>
    </r>
    <r>
      <rPr>
        <b/>
        <sz val="11"/>
        <color rgb="FFFF0000"/>
        <rFont val="Calibri"/>
        <family val="2"/>
        <scheme val="minor"/>
      </rPr>
      <t>-Gr-</t>
    </r>
  </si>
  <si>
    <r>
      <t xml:space="preserve">Ton eq de CO2 generadas por el depósito de los residuos en masa </t>
    </r>
    <r>
      <rPr>
        <b/>
        <sz val="11"/>
        <color rgb="FFFF0000"/>
        <rFont val="Calibri"/>
        <family val="2"/>
        <scheme val="minor"/>
      </rPr>
      <t>-Gm-</t>
    </r>
  </si>
  <si>
    <t>Gt=Gb+Gr+Gm</t>
  </si>
  <si>
    <t>Factor mitigación gases captados (antorcha)</t>
  </si>
  <si>
    <t>Ton eq CO2 gases mitigados  captados (antorchas)</t>
  </si>
  <si>
    <t>Factor sellado -Fsell-</t>
  </si>
  <si>
    <r>
      <t>Total gases mitigados captados</t>
    </r>
    <r>
      <rPr>
        <b/>
        <sz val="11"/>
        <color rgb="FFFF0000"/>
        <rFont val="Calibri"/>
        <family val="2"/>
        <scheme val="minor"/>
      </rPr>
      <t xml:space="preserve"> -G mit capt-</t>
    </r>
    <r>
      <rPr>
        <b/>
        <sz val="11"/>
        <rFont val="Calibri"/>
        <family val="2"/>
        <scheme val="minor"/>
      </rPr>
      <t xml:space="preserve"> (Ton eq CO2)</t>
    </r>
  </si>
  <si>
    <r>
      <t xml:space="preserve">Total gases mitigados difusos </t>
    </r>
    <r>
      <rPr>
        <b/>
        <sz val="11"/>
        <color rgb="FFFF0000"/>
        <rFont val="Calibri"/>
        <family val="2"/>
        <scheme val="minor"/>
      </rPr>
      <t>- G mit dif-</t>
    </r>
    <r>
      <rPr>
        <b/>
        <sz val="11"/>
        <rFont val="Calibri"/>
        <family val="2"/>
        <scheme val="minor"/>
      </rPr>
      <t xml:space="preserve"> (Ton eq CO2)</t>
    </r>
  </si>
  <si>
    <t>CAPTADOS</t>
  </si>
  <si>
    <t>DIFUSOS</t>
  </si>
  <si>
    <r>
      <rPr>
        <b/>
        <sz val="11"/>
        <rFont val="Calibri"/>
        <family val="2"/>
        <scheme val="minor"/>
      </rPr>
      <t>Coste de  emisión para residuos tratados</t>
    </r>
    <r>
      <rPr>
        <b/>
        <sz val="11"/>
        <color rgb="FFFF0000"/>
        <rFont val="Calibri"/>
        <family val="2"/>
        <scheme val="minor"/>
      </rPr>
      <t xml:space="preserve"> -Cb-</t>
    </r>
  </si>
  <si>
    <r>
      <rPr>
        <b/>
        <sz val="11"/>
        <rFont val="Calibri"/>
        <family val="2"/>
        <scheme val="minor"/>
      </rPr>
      <t>Coste de  emisión para residuos del tratamiento de tratados</t>
    </r>
    <r>
      <rPr>
        <b/>
        <sz val="11"/>
        <color rgb="FFFF0000"/>
        <rFont val="Calibri"/>
        <family val="2"/>
        <scheme val="minor"/>
      </rPr>
      <t xml:space="preserve"> -Cr-</t>
    </r>
  </si>
  <si>
    <t>Factor cubierta -Fcub-</t>
  </si>
  <si>
    <t>GASES MITIGADOS</t>
  </si>
  <si>
    <t>CRITERIO DE TRUNCAMIENTO</t>
  </si>
  <si>
    <t>COSTES</t>
  </si>
  <si>
    <t>GASES EMITIDOS</t>
  </si>
  <si>
    <t>RESIDUOS VERTIDOS</t>
  </si>
  <si>
    <t>GASES TRATADOS</t>
  </si>
  <si>
    <t>FACTORES UNITARIOS GENERACIÓN DE GASES</t>
  </si>
  <si>
    <t>GASES GENERADOS</t>
  </si>
  <si>
    <t>CANTIDADES VERTIDAS</t>
  </si>
  <si>
    <t>VOLÚMENES ANUALES DE GASES DE VERTEDERO TRATADOS/VALORIZADOS</t>
  </si>
  <si>
    <t>COSTES DE VERTIDO EN CONCEPTO DE EMISIÓN DE GEI</t>
  </si>
  <si>
    <t>Si se realizan cubiertas diarias de espesor &gt; 0,15 m.</t>
  </si>
  <si>
    <t>Si no se disponen cubierta diarias.</t>
  </si>
  <si>
    <t>Cubierta de sellado ajustada a RD 646/2020, con capa de impermeabilización y capa superior de tierra.</t>
  </si>
  <si>
    <t>Cubierta de sellado ajustada a RD 646/2020.</t>
  </si>
  <si>
    <t>No sellado parcial.</t>
  </si>
  <si>
    <r>
      <t xml:space="preserve">Ton eq CO2 gases mitigados  captados (valorización </t>
    </r>
    <r>
      <rPr>
        <b/>
        <u/>
        <sz val="11"/>
        <color rgb="FFFF0000"/>
        <rFont val="Calibri"/>
        <family val="2"/>
        <scheme val="minor"/>
      </rPr>
      <t>sin</t>
    </r>
    <r>
      <rPr>
        <b/>
        <sz val="11"/>
        <color rgb="FFFF0000"/>
        <rFont val="Calibri"/>
        <family val="2"/>
        <scheme val="minor"/>
      </rPr>
      <t xml:space="preserve"> purificación)</t>
    </r>
  </si>
  <si>
    <r>
      <t xml:space="preserve">Ton eq CO2 gases mitigados  captados (valorización </t>
    </r>
    <r>
      <rPr>
        <b/>
        <u/>
        <sz val="11"/>
        <rFont val="Calibri"/>
        <family val="2"/>
        <scheme val="minor"/>
      </rPr>
      <t>con</t>
    </r>
    <r>
      <rPr>
        <b/>
        <sz val="11"/>
        <rFont val="Calibri"/>
        <family val="2"/>
        <scheme val="minor"/>
      </rPr>
      <t xml:space="preserve"> purificación)</t>
    </r>
  </si>
  <si>
    <r>
      <t xml:space="preserve">Factor mitigación gases captados (valorización </t>
    </r>
    <r>
      <rPr>
        <b/>
        <u/>
        <sz val="11"/>
        <rFont val="Calibri"/>
        <family val="2"/>
        <scheme val="minor"/>
      </rPr>
      <t>con</t>
    </r>
    <r>
      <rPr>
        <b/>
        <sz val="11"/>
        <rFont val="Calibri"/>
        <family val="2"/>
        <scheme val="minor"/>
      </rPr>
      <t xml:space="preserve"> purificación)</t>
    </r>
  </si>
  <si>
    <r>
      <t xml:space="preserve">Factor mitigación gases captados (valorización </t>
    </r>
    <r>
      <rPr>
        <b/>
        <u/>
        <sz val="11"/>
        <color rgb="FFFF0000"/>
        <rFont val="Calibri"/>
        <family val="2"/>
        <scheme val="minor"/>
      </rPr>
      <t>sin</t>
    </r>
    <r>
      <rPr>
        <b/>
        <sz val="11"/>
        <color rgb="FFFF0000"/>
        <rFont val="Calibri"/>
        <family val="2"/>
        <scheme val="minor"/>
      </rPr>
      <t xml:space="preserve"> purificación)</t>
    </r>
  </si>
  <si>
    <r>
      <t xml:space="preserve">Factor mitigación gases captados (bioventanas densidad </t>
    </r>
    <r>
      <rPr>
        <b/>
        <u/>
        <sz val="11"/>
        <color rgb="FFFF0000"/>
        <rFont val="Calibri"/>
        <family val="2"/>
        <scheme val="minor"/>
      </rPr>
      <t>&lt;4/Ha</t>
    </r>
    <r>
      <rPr>
        <b/>
        <sz val="11"/>
        <color rgb="FFFF0000"/>
        <rFont val="Calibri"/>
        <family val="2"/>
        <scheme val="minor"/>
      </rPr>
      <t>)</t>
    </r>
  </si>
  <si>
    <r>
      <t xml:space="preserve">Factor mitigación gases captados (bioventanas densidad </t>
    </r>
    <r>
      <rPr>
        <b/>
        <u/>
        <sz val="11"/>
        <rFont val="Calibri"/>
        <family val="2"/>
        <scheme val="minor"/>
      </rPr>
      <t>&gt;4/Ha</t>
    </r>
    <r>
      <rPr>
        <b/>
        <sz val="11"/>
        <rFont val="Calibri"/>
        <family val="2"/>
        <scheme val="minor"/>
      </rPr>
      <t>)</t>
    </r>
  </si>
  <si>
    <r>
      <t xml:space="preserve">Ton eq CO2 gases mitigados  captados (bioventanas  densidad </t>
    </r>
    <r>
      <rPr>
        <b/>
        <u/>
        <sz val="11"/>
        <rFont val="Calibri"/>
        <family val="2"/>
        <scheme val="minor"/>
      </rPr>
      <t>&gt;4/Ha</t>
    </r>
    <r>
      <rPr>
        <b/>
        <sz val="11"/>
        <rFont val="Calibri"/>
        <family val="2"/>
        <scheme val="minor"/>
      </rPr>
      <t>)</t>
    </r>
  </si>
  <si>
    <r>
      <t xml:space="preserve">Ton eq CO2 gases mitigados  captados (bioventanas </t>
    </r>
    <r>
      <rPr>
        <b/>
        <u/>
        <sz val="11"/>
        <rFont val="Calibri"/>
        <family val="2"/>
        <scheme val="minor"/>
      </rPr>
      <t>&lt;4/Ha</t>
    </r>
    <r>
      <rPr>
        <b/>
        <sz val="11"/>
        <rFont val="Calibri"/>
        <family val="2"/>
        <scheme val="minor"/>
      </rPr>
      <t>)</t>
    </r>
  </si>
  <si>
    <t>m3 valorizados
sin purificación</t>
  </si>
  <si>
    <r>
      <t xml:space="preserve">m3 valorizados
</t>
    </r>
    <r>
      <rPr>
        <b/>
        <sz val="11"/>
        <color rgb="FFFF0000"/>
        <rFont val="Calibri"/>
        <family val="2"/>
        <scheme val="minor"/>
      </rPr>
      <t>con purificación</t>
    </r>
  </si>
  <si>
    <t>m3 circulados por bioventanas
(densidad &gt;4/Ha)</t>
  </si>
  <si>
    <t>m3 circulados por bioventanas (densidad &lt;4/Ha)</t>
  </si>
  <si>
    <r>
      <t xml:space="preserve">Ton bioestabilizados vertidos </t>
    </r>
    <r>
      <rPr>
        <b/>
        <sz val="11"/>
        <color rgb="FFFF0000"/>
        <rFont val="Calibri"/>
        <family val="2"/>
        <scheme val="minor"/>
      </rPr>
      <t>-Mb-</t>
    </r>
  </si>
  <si>
    <t>FACTORES DE GESTIÓN DE VERTEDERO:</t>
  </si>
  <si>
    <r>
      <rPr>
        <b/>
        <sz val="11"/>
        <rFont val="Calibri"/>
        <family val="2"/>
        <scheme val="minor"/>
      </rPr>
      <t>Coste de  emisión para residuos en masa</t>
    </r>
    <r>
      <rPr>
        <b/>
        <sz val="11"/>
        <color rgb="FFFF0000"/>
        <rFont val="Calibri"/>
        <family val="2"/>
        <scheme val="minor"/>
      </rPr>
      <t xml:space="preserve"> -Cm-</t>
    </r>
  </si>
  <si>
    <t>Si se realizan cubiertas diarias de espesor &lt; 0,15 m.</t>
  </si>
  <si>
    <r>
      <t>FACTOR DE CUBIERTA (</t>
    </r>
    <r>
      <rPr>
        <b/>
        <sz val="11"/>
        <color rgb="FFFF0000"/>
        <rFont val="Calibri"/>
        <family val="2"/>
        <scheme val="minor"/>
      </rPr>
      <t>F</t>
    </r>
    <r>
      <rPr>
        <b/>
        <vertAlign val="subscript"/>
        <sz val="11"/>
        <color rgb="FFFF0000"/>
        <rFont val="Calibri"/>
        <family val="2"/>
        <scheme val="minor"/>
      </rPr>
      <t>cub</t>
    </r>
    <r>
      <rPr>
        <b/>
        <sz val="11"/>
        <color theme="1"/>
        <rFont val="Calibri"/>
        <family val="2"/>
        <scheme val="minor"/>
      </rPr>
      <t>)</t>
    </r>
  </si>
  <si>
    <r>
      <t>FACTOR DE SELLADO (</t>
    </r>
    <r>
      <rPr>
        <b/>
        <sz val="11"/>
        <color rgb="FFFF0000"/>
        <rFont val="Calibri"/>
        <family val="2"/>
        <scheme val="minor"/>
      </rPr>
      <t>F</t>
    </r>
    <r>
      <rPr>
        <b/>
        <vertAlign val="subscript"/>
        <sz val="11"/>
        <color rgb="FFFF0000"/>
        <rFont val="Calibri"/>
        <family val="2"/>
        <scheme val="minor"/>
      </rPr>
      <t>sell</t>
    </r>
    <r>
      <rPr>
        <b/>
        <sz val="11"/>
        <color theme="1"/>
        <rFont val="Calibri"/>
        <family val="2"/>
        <scheme val="minor"/>
      </rPr>
      <t>)</t>
    </r>
  </si>
  <si>
    <t xml:space="preserve">PRECIO DE EMISIÓN DE GEI </t>
  </si>
  <si>
    <r>
      <t>€/ton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equivalente.</t>
    </r>
  </si>
  <si>
    <t>€/ton.</t>
  </si>
  <si>
    <t>ton/año.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</si>
  <si>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/año.</t>
    </r>
  </si>
  <si>
    <r>
      <t>Toneladas bioestabilizados vertidos/año (</t>
    </r>
    <r>
      <rPr>
        <b/>
        <sz val="11"/>
        <color rgb="FFC00000"/>
        <rFont val="Calibri"/>
        <family val="2"/>
        <scheme val="minor"/>
      </rPr>
      <t>M</t>
    </r>
    <r>
      <rPr>
        <b/>
        <vertAlign val="subscript"/>
        <sz val="11"/>
        <color rgb="FFC00000"/>
        <rFont val="Calibri"/>
        <family val="2"/>
        <scheme val="minor"/>
      </rPr>
      <t>b</t>
    </r>
    <r>
      <rPr>
        <sz val="11"/>
        <rFont val="Calibri"/>
        <family val="2"/>
        <scheme val="minor"/>
      </rPr>
      <t>).</t>
    </r>
  </si>
  <si>
    <r>
      <t>Toneladas residuos del tratamiento mecánico de residuos (TMB) vertidos/año (</t>
    </r>
    <r>
      <rPr>
        <b/>
        <sz val="11"/>
        <color rgb="FFC00000"/>
        <rFont val="Calibri"/>
        <family val="2"/>
        <scheme val="minor"/>
      </rPr>
      <t>M</t>
    </r>
    <r>
      <rPr>
        <b/>
        <vertAlign val="subscript"/>
        <sz val="11"/>
        <color rgb="FFC00000"/>
        <rFont val="Calibri"/>
        <family val="2"/>
        <scheme val="minor"/>
      </rPr>
      <t>r</t>
    </r>
    <r>
      <rPr>
        <sz val="11"/>
        <rFont val="Calibri"/>
        <family val="2"/>
        <scheme val="minor"/>
      </rPr>
      <t>).</t>
    </r>
  </si>
  <si>
    <r>
      <t>Toneladas residuos en masa vertidos/año (</t>
    </r>
    <r>
      <rPr>
        <b/>
        <sz val="11"/>
        <color rgb="FFC00000"/>
        <rFont val="Calibri"/>
        <family val="2"/>
        <scheme val="minor"/>
      </rPr>
      <t>M</t>
    </r>
    <r>
      <rPr>
        <b/>
        <vertAlign val="subscript"/>
        <sz val="11"/>
        <color rgb="FFC00000"/>
        <rFont val="Calibri"/>
        <family val="2"/>
        <scheme val="minor"/>
      </rPr>
      <t>m</t>
    </r>
    <r>
      <rPr>
        <sz val="11"/>
        <rFont val="Calibri"/>
        <family val="2"/>
        <scheme val="minor"/>
      </rPr>
      <t>).</t>
    </r>
  </si>
  <si>
    <r>
      <t>Precio de emisión de GEI señalado en el art. 3.1. de la OM (</t>
    </r>
    <r>
      <rPr>
        <b/>
        <sz val="11"/>
        <color rgb="FFC00000"/>
        <rFont val="Calibri"/>
        <family val="2"/>
        <scheme val="minor"/>
      </rPr>
      <t>P</t>
    </r>
    <r>
      <rPr>
        <sz val="11"/>
        <rFont val="Calibri"/>
        <family val="2"/>
        <scheme val="minor"/>
      </rPr>
      <t>).</t>
    </r>
  </si>
  <si>
    <r>
      <t>Residuos bioestabilizados (</t>
    </r>
    <r>
      <rPr>
        <b/>
        <sz val="13"/>
        <color rgb="FFC00000"/>
        <rFont val="Calibri"/>
        <family val="2"/>
        <scheme val="minor"/>
      </rPr>
      <t>C</t>
    </r>
    <r>
      <rPr>
        <b/>
        <vertAlign val="subscript"/>
        <sz val="13"/>
        <color rgb="FFC00000"/>
        <rFont val="Calibri"/>
        <family val="2"/>
        <scheme val="minor"/>
      </rPr>
      <t>b</t>
    </r>
    <r>
      <rPr>
        <sz val="11"/>
        <rFont val="Calibri"/>
        <family val="2"/>
        <scheme val="minor"/>
      </rPr>
      <t xml:space="preserve">). </t>
    </r>
  </si>
  <si>
    <r>
      <t>Residuos del tratamiento mecánico de residuos (</t>
    </r>
    <r>
      <rPr>
        <b/>
        <sz val="13"/>
        <color rgb="FFC00000"/>
        <rFont val="Calibri"/>
        <family val="2"/>
        <scheme val="minor"/>
      </rPr>
      <t>C</t>
    </r>
    <r>
      <rPr>
        <b/>
        <vertAlign val="subscript"/>
        <sz val="13"/>
        <color rgb="FFC00000"/>
        <rFont val="Calibri"/>
        <family val="2"/>
        <scheme val="minor"/>
      </rPr>
      <t>r</t>
    </r>
    <r>
      <rPr>
        <sz val="11"/>
        <rFont val="Calibri"/>
        <family val="2"/>
        <scheme val="minor"/>
      </rPr>
      <t>).</t>
    </r>
  </si>
  <si>
    <r>
      <t>Residuos vertidos en masa (</t>
    </r>
    <r>
      <rPr>
        <b/>
        <sz val="13"/>
        <color rgb="FFC00000"/>
        <rFont val="Calibri"/>
        <family val="2"/>
        <scheme val="minor"/>
      </rPr>
      <t>C</t>
    </r>
    <r>
      <rPr>
        <b/>
        <vertAlign val="subscript"/>
        <sz val="13"/>
        <color rgb="FFC00000"/>
        <rFont val="Calibri"/>
        <family val="2"/>
        <scheme val="minor"/>
      </rPr>
      <t>m</t>
    </r>
    <r>
      <rPr>
        <sz val="11"/>
        <rFont val="Calibri"/>
        <family val="2"/>
        <scheme val="minor"/>
      </rPr>
      <t>).</t>
    </r>
  </si>
  <si>
    <t>Valorizados con purificación.</t>
  </si>
  <si>
    <t>Valorizados sin purificación.</t>
  </si>
  <si>
    <t>Circulados por bioventanas (densidad &gt; 4/Ha).</t>
  </si>
  <si>
    <t>Circulados por bioventanas (densidad &lt; 4/Ha).</t>
  </si>
  <si>
    <r>
      <t>FACTOR DE CUBIERTA (</t>
    </r>
    <r>
      <rPr>
        <b/>
        <sz val="11"/>
        <color rgb="FFC00000"/>
        <rFont val="Calibri"/>
        <family val="2"/>
        <scheme val="minor"/>
      </rPr>
      <t>F</t>
    </r>
    <r>
      <rPr>
        <b/>
        <vertAlign val="subscript"/>
        <sz val="11"/>
        <color rgb="FFC00000"/>
        <rFont val="Calibri"/>
        <family val="2"/>
        <scheme val="minor"/>
      </rPr>
      <t>cub</t>
    </r>
    <r>
      <rPr>
        <b/>
        <sz val="11"/>
        <rFont val="Calibri"/>
        <family val="2"/>
        <scheme val="minor"/>
      </rPr>
      <t>):</t>
    </r>
  </si>
  <si>
    <r>
      <t>FACTOR DE SELLADO (</t>
    </r>
    <r>
      <rPr>
        <b/>
        <sz val="11"/>
        <color rgb="FFC00000"/>
        <rFont val="Calibri"/>
        <family val="2"/>
        <scheme val="minor"/>
      </rPr>
      <t>F</t>
    </r>
    <r>
      <rPr>
        <b/>
        <vertAlign val="subscript"/>
        <sz val="11"/>
        <color rgb="FFC00000"/>
        <rFont val="Calibri"/>
        <family val="2"/>
        <scheme val="minor"/>
      </rPr>
      <t>sell</t>
    </r>
    <r>
      <rPr>
        <b/>
        <sz val="11"/>
        <rFont val="Calibri"/>
        <family val="2"/>
        <scheme val="minor"/>
      </rPr>
      <t>):</t>
    </r>
  </si>
  <si>
    <r>
      <rPr>
        <b/>
        <sz val="11"/>
        <color rgb="FFC00000"/>
        <rFont val="Calibri"/>
        <family val="2"/>
        <scheme val="minor"/>
      </rPr>
      <t>V</t>
    </r>
    <r>
      <rPr>
        <b/>
        <vertAlign val="subscript"/>
        <sz val="11"/>
        <color rgb="FFC00000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. Opciones de valorización :</t>
    </r>
  </si>
  <si>
    <r>
      <rPr>
        <b/>
        <sz val="11"/>
        <color rgb="FFC00000"/>
        <rFont val="Calibri"/>
        <family val="2"/>
        <scheme val="minor"/>
      </rPr>
      <t>V</t>
    </r>
    <r>
      <rPr>
        <b/>
        <vertAlign val="subscript"/>
        <sz val="11"/>
        <color rgb="FFC00000"/>
        <rFont val="Calibri"/>
        <family val="2"/>
        <scheme val="minor"/>
      </rPr>
      <t>2</t>
    </r>
    <r>
      <rPr>
        <b/>
        <vertAlign val="subscript"/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.</t>
    </r>
    <r>
      <rPr>
        <b/>
        <sz val="11"/>
        <color rgb="FFC0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Quemados en antorcha .</t>
    </r>
  </si>
  <si>
    <r>
      <rPr>
        <b/>
        <sz val="11"/>
        <color rgb="FFC00000"/>
        <rFont val="Calibri"/>
        <family val="2"/>
        <scheme val="minor"/>
      </rPr>
      <t>V</t>
    </r>
    <r>
      <rPr>
        <b/>
        <vertAlign val="subscript"/>
        <sz val="11"/>
        <color rgb="FFC00000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.</t>
    </r>
    <r>
      <rPr>
        <b/>
        <sz val="11"/>
        <color rgb="FFC0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Circulados por bioventanas. Opciones:</t>
    </r>
  </si>
  <si>
    <r>
      <rPr>
        <b/>
        <u/>
        <sz val="11"/>
        <color theme="1"/>
        <rFont val="Calibri"/>
        <family val="2"/>
        <scheme val="minor"/>
      </rPr>
      <t>NOMBRE DE LA INSTALACIÓN</t>
    </r>
    <r>
      <rPr>
        <sz val="11"/>
        <color theme="1"/>
        <rFont val="Calibri"/>
        <family val="2"/>
        <scheme val="minor"/>
      </rPr>
      <t xml:space="preserve">: </t>
    </r>
  </si>
  <si>
    <r>
      <t>m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/año.</t>
    </r>
  </si>
  <si>
    <r>
      <rPr>
        <b/>
        <sz val="11"/>
        <color theme="1"/>
        <rFont val="Calibri"/>
        <family val="2"/>
        <scheme val="minor"/>
      </rPr>
      <t xml:space="preserve">Instrucciones para el cálculo de los costes de emisión de gases de efecto invernadero de la hoja "Cálculo coste de emisión GEI":
</t>
    </r>
    <r>
      <rPr>
        <sz val="11"/>
        <color theme="1"/>
        <rFont val="Calibri"/>
        <family val="2"/>
        <scheme val="minor"/>
      </rPr>
      <t xml:space="preserve">
Aportar información en las celdas enmarcadas en borde azul y elegir la opción adecuada en los desplegables de las celdas con fondo gris.
1. Consignar las cantidades de los residuos biodegradables depositados anualmente en el vertedero (</t>
    </r>
    <r>
      <rPr>
        <b/>
        <sz val="11"/>
        <color rgb="FFC00000"/>
        <rFont val="Calibri"/>
        <family val="2"/>
        <scheme val="minor"/>
      </rPr>
      <t>Mb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rgb="FFC00000"/>
        <rFont val="Calibri"/>
        <family val="2"/>
        <scheme val="minor"/>
      </rPr>
      <t>Mr</t>
    </r>
    <r>
      <rPr>
        <sz val="11"/>
        <color theme="1"/>
        <rFont val="Calibri"/>
        <family val="2"/>
        <scheme val="minor"/>
      </rPr>
      <t xml:space="preserve"> y </t>
    </r>
    <r>
      <rPr>
        <b/>
        <sz val="11"/>
        <color rgb="FFC00000"/>
        <rFont val="Calibri"/>
        <family val="2"/>
        <scheme val="minor"/>
      </rPr>
      <t>Mm</t>
    </r>
    <r>
      <rPr>
        <sz val="11"/>
        <color theme="1"/>
        <rFont val="Calibri"/>
        <family val="2"/>
        <scheme val="minor"/>
      </rPr>
      <t>).
2. Introducir  los volúmenes anuales de gases valorizados (</t>
    </r>
    <r>
      <rPr>
        <b/>
        <sz val="11"/>
        <color rgb="FFC00000"/>
        <rFont val="Calibri"/>
        <family val="2"/>
        <scheme val="minor"/>
      </rPr>
      <t>V1</t>
    </r>
    <r>
      <rPr>
        <sz val="11"/>
        <color theme="1"/>
        <rFont val="Calibri"/>
        <family val="2"/>
        <scheme val="minor"/>
      </rPr>
      <t>), quemados en antorcha (</t>
    </r>
    <r>
      <rPr>
        <b/>
        <sz val="11"/>
        <color rgb="FFC00000"/>
        <rFont val="Calibri"/>
        <family val="2"/>
        <scheme val="minor"/>
      </rPr>
      <t>V2</t>
    </r>
    <r>
      <rPr>
        <sz val="11"/>
        <color theme="1"/>
        <rFont val="Calibri"/>
        <family val="2"/>
        <scheme val="minor"/>
      </rPr>
      <t>) o circulados por ventanas (</t>
    </r>
    <r>
      <rPr>
        <b/>
        <sz val="11"/>
        <color rgb="FFC00000"/>
        <rFont val="Calibri"/>
        <family val="2"/>
        <scheme val="minor"/>
      </rPr>
      <t>V3</t>
    </r>
    <r>
      <rPr>
        <sz val="11"/>
        <color theme="1"/>
        <rFont val="Calibri"/>
        <family val="2"/>
        <scheme val="minor"/>
      </rPr>
      <t>), eligiendo la opción adecuada en el caso de V1 y V3.
3. Respecto a las prácticas de gestión del vertedero rellenar el Factor de cubierta (</t>
    </r>
    <r>
      <rPr>
        <b/>
        <sz val="11"/>
        <color rgb="FFC00000"/>
        <rFont val="Calibri"/>
        <family val="2"/>
        <scheme val="minor"/>
      </rPr>
      <t>Fcub</t>
    </r>
    <r>
      <rPr>
        <sz val="11"/>
        <color theme="1"/>
        <rFont val="Calibri"/>
        <family val="2"/>
        <scheme val="minor"/>
      </rPr>
      <t>) y el Factor de sellado (</t>
    </r>
    <r>
      <rPr>
        <b/>
        <sz val="11"/>
        <color rgb="FFC00000"/>
        <rFont val="Calibri"/>
        <family val="2"/>
        <scheme val="minor"/>
      </rPr>
      <t>Fsell</t>
    </r>
    <r>
      <rPr>
        <sz val="11"/>
        <color theme="1"/>
        <rFont val="Calibri"/>
        <family val="2"/>
        <scheme val="minor"/>
      </rPr>
      <t>) que corresponda a las carácterísticas de la celda.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</si>
</sst>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bscript"/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u/>
      <sz val="1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vertAlign val="subscript"/>
      <sz val="11"/>
      <color rgb="FFC0000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vertAlign val="subscript"/>
      <sz val="13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8" tint="0.40000610370189521"/>
        </stop>
      </gradient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B0F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B0F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rgb="FF00B0F0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B0F0"/>
      </left>
      <right/>
      <top style="thin">
        <color rgb="FF00B0F0"/>
      </top>
      <bottom style="medium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Protection="1">
      <protection locked="0"/>
    </xf>
    <xf numFmtId="0" fontId="1" fillId="5" borderId="5" xfId="0" applyFont="1" applyFill="1" applyBorder="1" applyAlignment="1" applyProtection="1">
      <alignment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  <xf numFmtId="0" fontId="1" fillId="5" borderId="19" xfId="0" applyFont="1" applyFill="1" applyBorder="1" applyAlignment="1" applyProtection="1">
      <alignment horizontal="center" vertical="center" wrapText="1"/>
      <protection locked="0"/>
    </xf>
    <xf numFmtId="0" fontId="1" fillId="5" borderId="20" xfId="0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 applyProtection="1">
      <alignment horizontal="center" vertical="center" wrapText="1"/>
      <protection locked="0"/>
    </xf>
    <xf numFmtId="0" fontId="4" fillId="5" borderId="20" xfId="0" applyFont="1" applyFill="1" applyBorder="1" applyAlignment="1" applyProtection="1">
      <alignment horizontal="center" vertical="center" wrapText="1"/>
      <protection locked="0"/>
    </xf>
    <xf numFmtId="0" fontId="3" fillId="5" borderId="20" xfId="0" applyFont="1" applyFill="1" applyBorder="1" applyAlignment="1" applyProtection="1">
      <alignment horizontal="center" vertical="center" wrapText="1"/>
      <protection locked="0"/>
    </xf>
    <xf numFmtId="0" fontId="3" fillId="5" borderId="18" xfId="0" applyFont="1" applyFill="1" applyBorder="1" applyAlignment="1" applyProtection="1">
      <alignment horizontal="center" vertical="center" wrapText="1"/>
      <protection locked="0"/>
    </xf>
    <xf numFmtId="0" fontId="3" fillId="5" borderId="19" xfId="0" applyFont="1" applyFill="1" applyBorder="1" applyAlignment="1" applyProtection="1">
      <alignment horizontal="center" vertical="center" wrapText="1"/>
      <protection locked="0"/>
    </xf>
    <xf numFmtId="0" fontId="4" fillId="5" borderId="19" xfId="0" applyFont="1" applyFill="1" applyBorder="1" applyAlignment="1" applyProtection="1">
      <alignment horizontal="center" vertical="center" wrapText="1"/>
      <protection locked="0"/>
    </xf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4" borderId="14" xfId="0" applyNumberFormat="1" applyFont="1" applyFill="1" applyBorder="1" applyProtection="1">
      <protection locked="0"/>
    </xf>
    <xf numFmtId="2" fontId="2" fillId="4" borderId="4" xfId="0" applyNumberFormat="1" applyFont="1" applyFill="1" applyBorder="1" applyProtection="1">
      <protection locked="0"/>
    </xf>
    <xf numFmtId="2" fontId="2" fillId="4" borderId="17" xfId="0" applyNumberFormat="1" applyFont="1" applyFill="1" applyBorder="1" applyProtection="1">
      <protection locked="0"/>
    </xf>
    <xf numFmtId="3" fontId="2" fillId="3" borderId="14" xfId="0" applyNumberFormat="1" applyFont="1" applyFill="1" applyBorder="1" applyAlignment="1" applyProtection="1">
      <alignment horizontal="right"/>
      <protection locked="0"/>
    </xf>
    <xf numFmtId="3" fontId="2" fillId="3" borderId="26" xfId="0" applyNumberFormat="1" applyFont="1" applyFill="1" applyBorder="1" applyAlignment="1" applyProtection="1">
      <alignment horizontal="right"/>
      <protection locked="0"/>
    </xf>
    <xf numFmtId="3" fontId="2" fillId="3" borderId="4" xfId="0" applyNumberFormat="1" applyFont="1" applyFill="1" applyBorder="1" applyAlignment="1" applyProtection="1">
      <alignment horizontal="right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center"/>
      <protection locked="0"/>
    </xf>
    <xf numFmtId="0" fontId="0" fillId="2" borderId="14" xfId="0" quotePrefix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5" fillId="4" borderId="26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2" fillId="6" borderId="14" xfId="0" applyFont="1" applyFill="1" applyBorder="1" applyAlignment="1" applyProtection="1">
      <alignment horizontal="center"/>
      <protection locked="0"/>
    </xf>
    <xf numFmtId="0" fontId="2" fillId="7" borderId="4" xfId="0" applyFon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2" fillId="2" borderId="28" xfId="0" applyFont="1" applyFill="1" applyBorder="1" applyAlignment="1" applyProtection="1">
      <alignment vertical="center" wrapText="1"/>
      <protection locked="0"/>
    </xf>
    <xf numFmtId="0" fontId="2" fillId="2" borderId="30" xfId="0" applyFont="1" applyFill="1" applyBorder="1" applyAlignment="1" applyProtection="1">
      <alignment vertical="center" wrapText="1"/>
      <protection locked="0"/>
    </xf>
    <xf numFmtId="0" fontId="0" fillId="2" borderId="29" xfId="0" applyFill="1" applyBorder="1" applyAlignment="1" applyProtection="1">
      <alignment vertical="center"/>
      <protection locked="0"/>
    </xf>
    <xf numFmtId="0" fontId="0" fillId="2" borderId="32" xfId="0" applyFill="1" applyBorder="1" applyAlignment="1" applyProtection="1">
      <alignment vertical="center"/>
      <protection locked="0"/>
    </xf>
    <xf numFmtId="2" fontId="8" fillId="9" borderId="1" xfId="0" applyNumberFormat="1" applyFont="1" applyFill="1" applyBorder="1" applyAlignment="1" applyProtection="1">
      <alignment horizontal="center" vertical="center" wrapText="1"/>
    </xf>
    <xf numFmtId="2" fontId="8" fillId="9" borderId="31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3" fontId="2" fillId="3" borderId="0" xfId="0" applyNumberFormat="1" applyFont="1" applyFill="1" applyBorder="1" applyAlignment="1" applyProtection="1">
      <alignment horizontal="right"/>
      <protection locked="0"/>
    </xf>
    <xf numFmtId="0" fontId="0" fillId="0" borderId="36" xfId="0" applyBorder="1" applyAlignment="1">
      <alignment horizontal="left" vertical="top" wrapText="1"/>
    </xf>
    <xf numFmtId="0" fontId="18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6" fillId="8" borderId="42" xfId="0" applyFont="1" applyFill="1" applyBorder="1" applyAlignment="1" applyProtection="1">
      <alignment vertical="center" wrapText="1"/>
      <protection locked="0"/>
    </xf>
    <xf numFmtId="0" fontId="2" fillId="2" borderId="44" xfId="0" applyFont="1" applyFill="1" applyBorder="1" applyAlignment="1" applyProtection="1">
      <alignment horizontal="center" vertical="center"/>
    </xf>
    <xf numFmtId="0" fontId="2" fillId="2" borderId="42" xfId="0" applyFont="1" applyFill="1" applyBorder="1" applyAlignment="1" applyProtection="1">
      <alignment horizontal="left" vertical="top" wrapText="1"/>
      <protection locked="0"/>
    </xf>
    <xf numFmtId="0" fontId="0" fillId="2" borderId="44" xfId="0" applyFill="1" applyBorder="1" applyAlignment="1" applyProtection="1">
      <alignment horizontal="left" vertical="center" wrapText="1"/>
      <protection locked="0"/>
    </xf>
    <xf numFmtId="0" fontId="0" fillId="2" borderId="43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vertical="center" wrapText="1"/>
      <protection locked="0"/>
    </xf>
    <xf numFmtId="4" fontId="20" fillId="2" borderId="48" xfId="0" applyNumberFormat="1" applyFont="1" applyFill="1" applyBorder="1" applyAlignment="1" applyProtection="1">
      <alignment vertical="center"/>
      <protection locked="0"/>
    </xf>
    <xf numFmtId="0" fontId="0" fillId="2" borderId="47" xfId="0" applyFill="1" applyBorder="1" applyAlignment="1" applyProtection="1">
      <alignment horizontal="left" vertical="center"/>
    </xf>
    <xf numFmtId="4" fontId="20" fillId="2" borderId="49" xfId="0" applyNumberFormat="1" applyFont="1" applyFill="1" applyBorder="1" applyAlignment="1" applyProtection="1">
      <alignment vertical="center"/>
      <protection locked="0"/>
    </xf>
    <xf numFmtId="0" fontId="2" fillId="2" borderId="50" xfId="0" applyFont="1" applyFill="1" applyBorder="1" applyAlignment="1" applyProtection="1">
      <alignment vertical="center" wrapText="1"/>
      <protection locked="0"/>
    </xf>
    <xf numFmtId="0" fontId="0" fillId="2" borderId="51" xfId="0" applyFill="1" applyBorder="1" applyAlignment="1" applyProtection="1">
      <alignment horizontal="left" vertical="center"/>
    </xf>
    <xf numFmtId="0" fontId="6" fillId="8" borderId="52" xfId="0" applyFont="1" applyFill="1" applyBorder="1" applyAlignment="1" applyProtection="1">
      <alignment vertical="center" wrapText="1"/>
      <protection locked="0"/>
    </xf>
    <xf numFmtId="0" fontId="2" fillId="2" borderId="53" xfId="0" applyFont="1" applyFill="1" applyBorder="1" applyAlignment="1" applyProtection="1">
      <alignment vertical="center" wrapText="1"/>
      <protection locked="0"/>
    </xf>
    <xf numFmtId="4" fontId="6" fillId="2" borderId="54" xfId="0" applyNumberFormat="1" applyFont="1" applyFill="1" applyBorder="1" applyAlignment="1" applyProtection="1">
      <alignment vertical="center"/>
      <protection locked="0"/>
    </xf>
    <xf numFmtId="0" fontId="6" fillId="8" borderId="50" xfId="0" applyFont="1" applyFill="1" applyBorder="1" applyAlignment="1" applyProtection="1">
      <alignment vertical="center" wrapText="1"/>
      <protection locked="0"/>
    </xf>
    <xf numFmtId="4" fontId="6" fillId="2" borderId="48" xfId="0" applyNumberFormat="1" applyFont="1" applyFill="1" applyBorder="1" applyAlignment="1" applyProtection="1">
      <alignment vertical="center"/>
      <protection locked="0"/>
    </xf>
    <xf numFmtId="0" fontId="0" fillId="2" borderId="55" xfId="0" applyFill="1" applyBorder="1" applyProtection="1">
      <protection locked="0"/>
    </xf>
    <xf numFmtId="4" fontId="20" fillId="2" borderId="56" xfId="0" applyNumberFormat="1" applyFont="1" applyFill="1" applyBorder="1" applyAlignment="1" applyProtection="1">
      <alignment vertical="center"/>
      <protection locked="0"/>
    </xf>
    <xf numFmtId="4" fontId="6" fillId="2" borderId="57" xfId="0" applyNumberFormat="1" applyFont="1" applyFill="1" applyBorder="1" applyAlignment="1" applyProtection="1">
      <alignment vertical="center"/>
      <protection locked="0"/>
    </xf>
    <xf numFmtId="0" fontId="2" fillId="2" borderId="47" xfId="0" applyFont="1" applyFill="1" applyBorder="1" applyAlignment="1" applyProtection="1">
      <alignment horizontal="left" vertical="center"/>
    </xf>
    <xf numFmtId="0" fontId="1" fillId="5" borderId="6" xfId="0" applyFont="1" applyFill="1" applyBorder="1" applyAlignment="1" applyProtection="1">
      <alignment horizontal="center" vertical="center"/>
      <protection locked="0"/>
    </xf>
    <xf numFmtId="0" fontId="1" fillId="5" borderId="8" xfId="0" applyFont="1" applyFill="1" applyBorder="1" applyAlignment="1" applyProtection="1">
      <alignment horizontal="center" vertical="center"/>
      <protection locked="0"/>
    </xf>
    <xf numFmtId="0" fontId="1" fillId="5" borderId="7" xfId="0" applyFont="1" applyFill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" fillId="5" borderId="16" xfId="0" applyFont="1" applyFill="1" applyBorder="1" applyAlignment="1" applyProtection="1">
      <alignment horizontal="center" vertical="center"/>
      <protection locked="0"/>
    </xf>
    <xf numFmtId="0" fontId="1" fillId="5" borderId="9" xfId="0" applyFont="1" applyFill="1" applyBorder="1" applyAlignment="1" applyProtection="1">
      <alignment horizontal="center" vertical="center"/>
      <protection locked="0"/>
    </xf>
    <xf numFmtId="0" fontId="1" fillId="5" borderId="10" xfId="0" applyFont="1" applyFill="1" applyBorder="1" applyAlignment="1" applyProtection="1">
      <alignment horizontal="center" vertical="center"/>
      <protection locked="0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 vertical="center"/>
      <protection locked="0"/>
    </xf>
    <xf numFmtId="0" fontId="1" fillId="5" borderId="24" xfId="0" applyFont="1" applyFill="1" applyBorder="1" applyAlignment="1" applyProtection="1">
      <alignment horizontal="center" vertical="center"/>
      <protection locked="0"/>
    </xf>
    <xf numFmtId="0" fontId="1" fillId="5" borderId="25" xfId="0" applyFont="1" applyFill="1" applyBorder="1" applyAlignment="1" applyProtection="1">
      <alignment horizontal="center" vertical="center"/>
      <protection locked="0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0" fontId="1" fillId="5" borderId="8" xfId="0" applyFont="1" applyFill="1" applyBorder="1" applyAlignment="1" applyProtection="1">
      <alignment horizontal="center" vertical="center" wrapText="1"/>
      <protection locked="0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0" fontId="1" fillId="5" borderId="15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horizontal="center" vertical="center" wrapText="1"/>
      <protection locked="0"/>
    </xf>
    <xf numFmtId="0" fontId="3" fillId="5" borderId="21" xfId="0" applyFont="1" applyFill="1" applyBorder="1" applyAlignment="1" applyProtection="1">
      <alignment horizontal="center" vertical="center" wrapText="1"/>
      <protection locked="0"/>
    </xf>
    <xf numFmtId="0" fontId="1" fillId="5" borderId="9" xfId="0" applyFont="1" applyFill="1" applyBorder="1" applyAlignment="1" applyProtection="1">
      <alignment horizontal="center" vertical="center" wrapText="1"/>
      <protection locked="0"/>
    </xf>
    <xf numFmtId="0" fontId="1" fillId="5" borderId="10" xfId="0" applyFont="1" applyFill="1" applyBorder="1" applyAlignment="1" applyProtection="1">
      <alignment horizontal="center" vertical="center" wrapText="1"/>
      <protection locked="0"/>
    </xf>
    <xf numFmtId="0" fontId="1" fillId="5" borderId="11" xfId="0" applyFont="1" applyFill="1" applyBorder="1" applyAlignment="1" applyProtection="1">
      <alignment horizontal="center" vertical="center" wrapText="1"/>
      <protection locked="0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1" fillId="2" borderId="38" xfId="0" applyFont="1" applyFill="1" applyBorder="1" applyAlignment="1" applyProtection="1">
      <alignment horizontal="center" vertical="center" wrapText="1"/>
      <protection locked="0"/>
    </xf>
    <xf numFmtId="0" fontId="1" fillId="2" borderId="39" xfId="0" applyFont="1" applyFill="1" applyBorder="1" applyAlignment="1" applyProtection="1">
      <alignment horizontal="center" vertical="center" wrapText="1"/>
      <protection locked="0"/>
    </xf>
    <xf numFmtId="0" fontId="13" fillId="0" borderId="33" xfId="0" applyFont="1" applyFill="1" applyBorder="1" applyAlignment="1" applyProtection="1">
      <alignment horizontal="center" vertical="center" wrapText="1"/>
      <protection locked="0"/>
    </xf>
    <xf numFmtId="0" fontId="13" fillId="0" borderId="34" xfId="0" applyFont="1" applyFill="1" applyBorder="1" applyAlignment="1" applyProtection="1">
      <alignment horizontal="center" vertical="center" wrapText="1"/>
      <protection locked="0"/>
    </xf>
    <xf numFmtId="0" fontId="13" fillId="0" borderId="3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1" fillId="2" borderId="37" xfId="0" applyFont="1" applyFill="1" applyBorder="1" applyAlignment="1" applyProtection="1">
      <alignment horizontal="center" vertical="center"/>
      <protection locked="0"/>
    </xf>
    <xf numFmtId="0" fontId="1" fillId="2" borderId="45" xfId="0" applyFont="1" applyFill="1" applyBorder="1" applyAlignment="1" applyProtection="1">
      <alignment horizontal="center" vertical="center"/>
      <protection locked="0"/>
    </xf>
    <xf numFmtId="0" fontId="1" fillId="2" borderId="39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41" xfId="0" applyFont="1" applyFill="1" applyBorder="1" applyAlignment="1" applyProtection="1">
      <alignment horizontal="left" vertical="center" wrapText="1"/>
      <protection locked="0"/>
    </xf>
    <xf numFmtId="0" fontId="3" fillId="2" borderId="40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1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allaba/Downloads/15-02-2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básicos"/>
      <sheetName val="Gases_captados"/>
      <sheetName val="Gases_difusos"/>
      <sheetName val="costes_unitarios"/>
      <sheetName val="Per_ini_F_0,2-0,2"/>
      <sheetName val="CO2_en_gas_de_vert"/>
    </sheetNames>
    <sheetDataSet>
      <sheetData sheetId="0">
        <row r="4">
          <cell r="A4" t="str">
            <v>Andalucía</v>
          </cell>
          <cell r="B4" t="str">
            <v>ALBOX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FFC000"/>
  </sheetPr>
  <dimension ref="A1:A2"/>
  <sheetViews>
    <sheetView workbookViewId="0">
      <selection activeCell="A2" sqref="A2"/>
    </sheetView>
  </sheetViews>
  <sheetFormatPr baseColWidth="10" defaultRowHeight="15" x14ac:dyDescent="0.25"/>
  <cols>
    <col min="1" max="1" width="69.5703125" customWidth="1"/>
  </cols>
  <sheetData>
    <row r="1" spans="1:1" ht="15.75" thickBot="1" x14ac:dyDescent="0.3"/>
    <row r="2" spans="1:1" ht="256.5" customHeight="1" thickBot="1" x14ac:dyDescent="0.3">
      <c r="A2" s="58" t="s">
        <v>83</v>
      </c>
    </row>
  </sheetData>
  <sheetProtection algorithmName="SHA-512" hashValue="/Go9S3qdbg//ncT93YqYUXMvnlqlVmFlgJ6NDvwzQPlOWMdpY0ncqqKRMQxmz2grSknZ69xo1dqOLcSnpZ3NOQ==" saltValue="CGynS6RO7XWEOqp0dc6vg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92D050"/>
  </sheetPr>
  <dimension ref="A1:AL26"/>
  <sheetViews>
    <sheetView tabSelected="1" topLeftCell="A5" zoomScaleNormal="100" workbookViewId="0">
      <selection activeCell="I6" sqref="I6"/>
    </sheetView>
  </sheetViews>
  <sheetFormatPr baseColWidth="10" defaultRowHeight="15" x14ac:dyDescent="0.25"/>
  <cols>
    <col min="1" max="1" width="44.85546875" style="1" customWidth="1"/>
    <col min="2" max="3" width="11.42578125" style="1"/>
    <col min="4" max="4" width="8.42578125" style="1" customWidth="1"/>
    <col min="5" max="5" width="16.140625" style="1" hidden="1" customWidth="1"/>
    <col min="6" max="6" width="27.85546875" style="1" hidden="1" customWidth="1"/>
    <col min="7" max="7" width="17.7109375" style="1" hidden="1" customWidth="1"/>
    <col min="8" max="8" width="7.42578125" style="1" customWidth="1"/>
    <col min="9" max="9" width="49.85546875" style="1" customWidth="1"/>
    <col min="10" max="10" width="22.85546875" style="1" customWidth="1"/>
    <col min="11" max="11" width="13.42578125" style="1" customWidth="1"/>
    <col min="12" max="16384" width="11.42578125" style="1"/>
  </cols>
  <sheetData>
    <row r="1" spans="1:38" ht="15.75" hidden="1" thickTop="1" x14ac:dyDescent="0.25">
      <c r="A1" s="93"/>
      <c r="B1" s="93"/>
      <c r="C1" s="83" t="s">
        <v>30</v>
      </c>
      <c r="D1" s="84"/>
      <c r="E1" s="85"/>
      <c r="F1" s="89" t="s">
        <v>31</v>
      </c>
      <c r="G1" s="90"/>
      <c r="H1" s="90"/>
      <c r="I1" s="90"/>
      <c r="J1" s="91"/>
      <c r="K1" s="97" t="s">
        <v>32</v>
      </c>
      <c r="L1" s="98"/>
      <c r="M1" s="99"/>
      <c r="N1" s="83" t="s">
        <v>33</v>
      </c>
      <c r="O1" s="84"/>
      <c r="P1" s="84"/>
      <c r="Q1" s="85"/>
      <c r="R1" s="89" t="s">
        <v>26</v>
      </c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1"/>
      <c r="AF1" s="97" t="s">
        <v>27</v>
      </c>
      <c r="AG1" s="99"/>
      <c r="AH1" s="103" t="s">
        <v>29</v>
      </c>
      <c r="AI1" s="83" t="s">
        <v>28</v>
      </c>
      <c r="AJ1" s="84"/>
      <c r="AK1" s="84"/>
      <c r="AL1" s="85"/>
    </row>
    <row r="2" spans="1:38" ht="16.5" hidden="1" thickTop="1" thickBot="1" x14ac:dyDescent="0.3">
      <c r="A2" s="93"/>
      <c r="B2" s="93"/>
      <c r="C2" s="86"/>
      <c r="D2" s="87"/>
      <c r="E2" s="88"/>
      <c r="F2" s="94"/>
      <c r="G2" s="95"/>
      <c r="H2" s="95"/>
      <c r="I2" s="95"/>
      <c r="J2" s="96"/>
      <c r="K2" s="100"/>
      <c r="L2" s="101"/>
      <c r="M2" s="102"/>
      <c r="N2" s="86"/>
      <c r="O2" s="87"/>
      <c r="P2" s="87"/>
      <c r="Q2" s="88"/>
      <c r="R2" s="105" t="s">
        <v>21</v>
      </c>
      <c r="S2" s="106"/>
      <c r="T2" s="106"/>
      <c r="U2" s="106"/>
      <c r="V2" s="106"/>
      <c r="W2" s="106"/>
      <c r="X2" s="106"/>
      <c r="Y2" s="106"/>
      <c r="Z2" s="106"/>
      <c r="AA2" s="106"/>
      <c r="AB2" s="107"/>
      <c r="AC2" s="105" t="s">
        <v>22</v>
      </c>
      <c r="AD2" s="106"/>
      <c r="AE2" s="107"/>
      <c r="AF2" s="100"/>
      <c r="AG2" s="102"/>
      <c r="AH2" s="104"/>
      <c r="AI2" s="86"/>
      <c r="AJ2" s="87"/>
      <c r="AK2" s="87"/>
      <c r="AL2" s="88"/>
    </row>
    <row r="3" spans="1:38" ht="84.75" hidden="1" customHeight="1" thickTop="1" thickBot="1" x14ac:dyDescent="0.3">
      <c r="A3" s="2" t="s">
        <v>0</v>
      </c>
      <c r="B3" s="2" t="s">
        <v>1</v>
      </c>
      <c r="C3" s="3" t="s">
        <v>54</v>
      </c>
      <c r="D3" s="4" t="s">
        <v>9</v>
      </c>
      <c r="E3" s="5" t="s">
        <v>10</v>
      </c>
      <c r="F3" s="3" t="s">
        <v>51</v>
      </c>
      <c r="G3" s="6" t="s">
        <v>50</v>
      </c>
      <c r="H3" s="4" t="s">
        <v>11</v>
      </c>
      <c r="I3" s="5" t="s">
        <v>52</v>
      </c>
      <c r="J3" s="7" t="s">
        <v>53</v>
      </c>
      <c r="K3" s="3" t="s">
        <v>2</v>
      </c>
      <c r="L3" s="4" t="s">
        <v>3</v>
      </c>
      <c r="M3" s="5" t="s">
        <v>4</v>
      </c>
      <c r="N3" s="3" t="s">
        <v>12</v>
      </c>
      <c r="O3" s="4" t="s">
        <v>13</v>
      </c>
      <c r="P3" s="4" t="s">
        <v>14</v>
      </c>
      <c r="Q3" s="8" t="s">
        <v>15</v>
      </c>
      <c r="R3" s="9" t="s">
        <v>44</v>
      </c>
      <c r="S3" s="6" t="s">
        <v>45</v>
      </c>
      <c r="T3" s="10" t="s">
        <v>16</v>
      </c>
      <c r="U3" s="10" t="s">
        <v>47</v>
      </c>
      <c r="V3" s="11" t="s">
        <v>46</v>
      </c>
      <c r="W3" s="10" t="s">
        <v>43</v>
      </c>
      <c r="X3" s="11" t="s">
        <v>42</v>
      </c>
      <c r="Y3" s="10" t="s">
        <v>17</v>
      </c>
      <c r="Z3" s="10" t="s">
        <v>48</v>
      </c>
      <c r="AA3" s="10" t="s">
        <v>49</v>
      </c>
      <c r="AB3" s="8" t="s">
        <v>19</v>
      </c>
      <c r="AC3" s="9" t="s">
        <v>25</v>
      </c>
      <c r="AD3" s="10" t="s">
        <v>18</v>
      </c>
      <c r="AE3" s="8" t="s">
        <v>20</v>
      </c>
      <c r="AF3" s="6" t="s">
        <v>6</v>
      </c>
      <c r="AG3" s="7" t="s">
        <v>5</v>
      </c>
      <c r="AH3" s="12" t="s">
        <v>7</v>
      </c>
      <c r="AI3" s="6" t="s">
        <v>8</v>
      </c>
      <c r="AJ3" s="11" t="s">
        <v>23</v>
      </c>
      <c r="AK3" s="11" t="s">
        <v>24</v>
      </c>
      <c r="AL3" s="7" t="s">
        <v>56</v>
      </c>
    </row>
    <row r="4" spans="1:38" hidden="1" x14ac:dyDescent="0.25">
      <c r="A4" s="13" t="str">
        <f>[1]Datos_básicos!A4</f>
        <v>Andalucía</v>
      </c>
      <c r="B4" s="14" t="str">
        <f>[1]Datos_básicos!B4</f>
        <v>ALBOX</v>
      </c>
      <c r="C4" s="15">
        <f>B9</f>
        <v>0</v>
      </c>
      <c r="D4" s="16">
        <f>B10</f>
        <v>0</v>
      </c>
      <c r="E4" s="17">
        <f>B11</f>
        <v>0</v>
      </c>
      <c r="F4" s="18">
        <f>IF(A15="Valorizados con purificación.",B15,0)</f>
        <v>0</v>
      </c>
      <c r="G4" s="19">
        <f>IF(A15="Valorizados sin purificación.",B15,0)</f>
        <v>0</v>
      </c>
      <c r="H4" s="20">
        <f>B16</f>
        <v>0</v>
      </c>
      <c r="I4" s="20">
        <f>IF(A18="Circulados por bioventanas (densidad &gt; 4/Ha).",B18,0)</f>
        <v>0</v>
      </c>
      <c r="J4" s="20">
        <f>IF(A18="Circulados por bioventanas (densidad &lt; 4/Ha).",B18,0)</f>
        <v>0</v>
      </c>
      <c r="K4" s="21">
        <v>0.76</v>
      </c>
      <c r="L4" s="22">
        <v>1.39</v>
      </c>
      <c r="M4" s="23">
        <v>1.5</v>
      </c>
      <c r="N4" s="24">
        <f>K4*C4</f>
        <v>0</v>
      </c>
      <c r="O4" s="25">
        <f>L4*D4</f>
        <v>0</v>
      </c>
      <c r="P4" s="25">
        <f>E4*M4</f>
        <v>0</v>
      </c>
      <c r="Q4" s="26">
        <f>SUM(N4:P4)</f>
        <v>0</v>
      </c>
      <c r="R4" s="21">
        <v>1</v>
      </c>
      <c r="S4" s="27">
        <v>0.8</v>
      </c>
      <c r="T4" s="22">
        <v>0.6</v>
      </c>
      <c r="U4" s="22">
        <v>0.5</v>
      </c>
      <c r="V4" s="28">
        <v>0.3</v>
      </c>
      <c r="W4" s="29">
        <f>F4*0.027*R4</f>
        <v>0</v>
      </c>
      <c r="X4" s="29">
        <f>G4*0.027*S4</f>
        <v>0</v>
      </c>
      <c r="Y4" s="29">
        <f>H4*T4*0.027</f>
        <v>0</v>
      </c>
      <c r="Z4" s="29">
        <f>I4*U4*0.027</f>
        <v>0</v>
      </c>
      <c r="AA4" s="30">
        <f>J4*0.027*V4</f>
        <v>0</v>
      </c>
      <c r="AB4" s="31">
        <f>SUM(W4:AA4)</f>
        <v>0</v>
      </c>
      <c r="AC4" s="32">
        <f>J10</f>
        <v>0</v>
      </c>
      <c r="AD4" s="33">
        <f>J13</f>
        <v>0.1</v>
      </c>
      <c r="AE4" s="31">
        <f>Q4*0.3*(AC4+AD4)</f>
        <v>0</v>
      </c>
      <c r="AF4" s="34">
        <f>IF(AB4&gt;Q4*0.7,Q4*0.7,AB4)</f>
        <v>0</v>
      </c>
      <c r="AG4" s="26">
        <f>IF(AE4&gt;Q4*0.3,Q4*0.3,AE4)</f>
        <v>0</v>
      </c>
      <c r="AH4" s="35">
        <f t="shared" ref="AH4" si="0">Q4-(AF4+AG4)</f>
        <v>0</v>
      </c>
      <c r="AI4" s="36">
        <v>9.68</v>
      </c>
      <c r="AJ4" s="25" t="e">
        <f>(AH4*(N4/Q4)*AI4)/C4</f>
        <v>#DIV/0!</v>
      </c>
      <c r="AK4" s="25" t="e">
        <f>(AH4*(O4/Q4)*AI4)/D4</f>
        <v>#DIV/0!</v>
      </c>
      <c r="AL4" s="26" t="e">
        <f>(AH4*(P4/Q4)*AI4)/E4</f>
        <v>#DIV/0!</v>
      </c>
    </row>
    <row r="5" spans="1:38" x14ac:dyDescent="0.25">
      <c r="A5" s="56"/>
      <c r="B5" s="56"/>
      <c r="C5" s="37"/>
      <c r="D5" s="37"/>
      <c r="E5" s="37"/>
      <c r="F5" s="57"/>
      <c r="G5" s="57"/>
      <c r="H5" s="57"/>
      <c r="I5" s="57"/>
      <c r="J5" s="57"/>
      <c r="K5" s="37"/>
      <c r="L5" s="37"/>
      <c r="M5" s="37"/>
      <c r="N5" s="37"/>
      <c r="O5" s="43"/>
      <c r="P5" s="43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43"/>
    </row>
    <row r="6" spans="1:38" x14ac:dyDescent="0.25">
      <c r="A6" s="37" t="s">
        <v>81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</row>
    <row r="7" spans="1:38" ht="15.75" thickBot="1" x14ac:dyDescent="0.3">
      <c r="B7" s="37"/>
      <c r="C7" s="37"/>
      <c r="D7" s="37"/>
      <c r="E7" s="37"/>
      <c r="F7" s="37"/>
      <c r="G7" s="37"/>
      <c r="H7" s="38"/>
      <c r="I7" s="92" t="s">
        <v>55</v>
      </c>
      <c r="J7" s="92"/>
      <c r="K7" s="92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</row>
    <row r="8" spans="1:38" ht="25.5" customHeight="1" thickBot="1" x14ac:dyDescent="0.3">
      <c r="A8" s="115" t="s">
        <v>34</v>
      </c>
      <c r="B8" s="116"/>
      <c r="C8" s="117"/>
      <c r="D8" s="37"/>
      <c r="E8" s="37"/>
      <c r="F8" s="118" t="s">
        <v>58</v>
      </c>
      <c r="G8" s="119"/>
      <c r="H8" s="39"/>
      <c r="I8" s="38"/>
      <c r="J8" s="38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</row>
    <row r="9" spans="1:38" ht="30" x14ac:dyDescent="0.25">
      <c r="A9" s="68" t="s">
        <v>65</v>
      </c>
      <c r="B9" s="69"/>
      <c r="C9" s="70" t="s">
        <v>63</v>
      </c>
      <c r="D9" s="39"/>
      <c r="E9" s="37"/>
      <c r="F9" s="40" t="s">
        <v>37</v>
      </c>
      <c r="G9" s="41">
        <v>0.2</v>
      </c>
      <c r="H9" s="42"/>
      <c r="I9" s="120" t="s">
        <v>76</v>
      </c>
      <c r="J9" s="121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</row>
    <row r="10" spans="1:38" ht="33.75" thickBot="1" x14ac:dyDescent="0.3">
      <c r="A10" s="68" t="s">
        <v>66</v>
      </c>
      <c r="B10" s="71"/>
      <c r="C10" s="70" t="s">
        <v>63</v>
      </c>
      <c r="D10" s="39"/>
      <c r="E10" s="37"/>
      <c r="F10" s="40" t="s">
        <v>57</v>
      </c>
      <c r="G10" s="41">
        <v>0.1</v>
      </c>
      <c r="H10" s="42"/>
      <c r="I10" s="63" t="s">
        <v>38</v>
      </c>
      <c r="J10" s="64">
        <f>IF(I10="Si se realizan cubiertas diarias de espesor &gt; 0,15 m.",0.2,IF(I10="Si se realizan cubiertas diarias de espesor &lt; 0,15 m.",0.1,0))</f>
        <v>0</v>
      </c>
      <c r="K10" s="37"/>
      <c r="L10" s="37"/>
      <c r="M10" s="43"/>
      <c r="N10" s="42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</row>
    <row r="11" spans="1:38" ht="30.75" thickBot="1" x14ac:dyDescent="0.3">
      <c r="A11" s="72" t="s">
        <v>67</v>
      </c>
      <c r="B11" s="80"/>
      <c r="C11" s="73" t="s">
        <v>63</v>
      </c>
      <c r="D11" s="39"/>
      <c r="E11" s="37"/>
      <c r="F11" s="40" t="s">
        <v>38</v>
      </c>
      <c r="G11" s="41">
        <v>0</v>
      </c>
      <c r="H11" s="42"/>
      <c r="I11" s="37"/>
      <c r="J11" s="37"/>
      <c r="K11" s="37"/>
      <c r="L11" s="37"/>
      <c r="M11" s="43"/>
      <c r="N11" s="43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</row>
    <row r="12" spans="1:38" ht="33.75" customHeight="1" thickBot="1" x14ac:dyDescent="0.3">
      <c r="A12" s="37"/>
      <c r="B12" s="79"/>
      <c r="C12" s="37"/>
      <c r="D12" s="37"/>
      <c r="E12" s="37"/>
      <c r="F12" s="37"/>
      <c r="G12" s="37"/>
      <c r="H12" s="37"/>
      <c r="I12" s="120" t="s">
        <v>77</v>
      </c>
      <c r="J12" s="121"/>
      <c r="K12" s="37"/>
      <c r="L12" s="37"/>
      <c r="M12" s="37"/>
      <c r="N12" s="43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pans="1:38" ht="42" customHeight="1" thickBot="1" x14ac:dyDescent="0.3">
      <c r="A13" s="108" t="s">
        <v>35</v>
      </c>
      <c r="B13" s="109"/>
      <c r="C13" s="110"/>
      <c r="D13" s="44"/>
      <c r="E13" s="37"/>
      <c r="F13" s="122" t="s">
        <v>59</v>
      </c>
      <c r="G13" s="122"/>
      <c r="H13" s="39"/>
      <c r="I13" s="63" t="s">
        <v>40</v>
      </c>
      <c r="J13" s="64">
        <f>IF(I13="Cubierta de sellado ajustada a RD 646/2020, con capa de impermeabilización y capa superior de tierra.",0.2,IF(I13="Cubierta de sellado ajustada a RD 646/2020.",0.1,0))</f>
        <v>0.1</v>
      </c>
      <c r="K13" s="37"/>
      <c r="L13" s="37"/>
      <c r="M13" s="37"/>
      <c r="N13" s="43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</row>
    <row r="14" spans="1:38" ht="30.75" customHeight="1" thickBot="1" x14ac:dyDescent="0.3">
      <c r="A14" s="123" t="s">
        <v>78</v>
      </c>
      <c r="B14" s="124"/>
      <c r="C14" s="125"/>
      <c r="D14" s="39"/>
      <c r="E14" s="37"/>
      <c r="F14" s="40" t="s">
        <v>39</v>
      </c>
      <c r="G14" s="41">
        <v>0.2</v>
      </c>
      <c r="H14" s="42"/>
      <c r="I14" s="37"/>
      <c r="J14" s="37"/>
      <c r="K14" s="37"/>
      <c r="L14" s="37"/>
      <c r="M14" s="37"/>
      <c r="N14" s="43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</row>
    <row r="15" spans="1:38" ht="30" x14ac:dyDescent="0.25">
      <c r="A15" s="74" t="s">
        <v>72</v>
      </c>
      <c r="B15" s="76"/>
      <c r="C15" s="70" t="s">
        <v>64</v>
      </c>
      <c r="D15" s="39"/>
      <c r="E15" s="59"/>
      <c r="F15" s="40" t="s">
        <v>40</v>
      </c>
      <c r="G15" s="41">
        <v>0.1</v>
      </c>
      <c r="H15" s="42"/>
      <c r="I15" s="108" t="s">
        <v>60</v>
      </c>
      <c r="J15" s="109"/>
      <c r="K15" s="110"/>
      <c r="L15" s="37"/>
      <c r="M15" s="37"/>
      <c r="N15" s="42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</row>
    <row r="16" spans="1:38" ht="33.75" thickBot="1" x14ac:dyDescent="0.3">
      <c r="A16" s="75" t="s">
        <v>79</v>
      </c>
      <c r="B16" s="78"/>
      <c r="C16" s="82" t="s">
        <v>82</v>
      </c>
      <c r="D16" s="39"/>
      <c r="E16" s="37"/>
      <c r="F16" s="40" t="s">
        <v>41</v>
      </c>
      <c r="G16" s="41">
        <v>0</v>
      </c>
      <c r="H16" s="42"/>
      <c r="I16" s="65" t="s">
        <v>68</v>
      </c>
      <c r="J16" s="67">
        <v>9.68</v>
      </c>
      <c r="K16" s="66" t="s">
        <v>61</v>
      </c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</row>
    <row r="17" spans="1:38" ht="19.5" customHeight="1" x14ac:dyDescent="0.25">
      <c r="A17" s="126" t="s">
        <v>80</v>
      </c>
      <c r="B17" s="127"/>
      <c r="C17" s="128"/>
      <c r="D17" s="39"/>
      <c r="E17" s="37"/>
      <c r="F17" s="45"/>
      <c r="G17" s="45"/>
      <c r="H17" s="42"/>
      <c r="I17" s="60"/>
      <c r="J17" s="61"/>
      <c r="K17" s="62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</row>
    <row r="18" spans="1:38" ht="27" customHeight="1" thickBot="1" x14ac:dyDescent="0.3">
      <c r="A18" s="77" t="s">
        <v>75</v>
      </c>
      <c r="B18" s="81"/>
      <c r="C18" s="73" t="s">
        <v>64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</row>
    <row r="19" spans="1:38" ht="32.25" customHeight="1" thickTop="1" x14ac:dyDescent="0.25">
      <c r="A19" s="37"/>
      <c r="B19" s="37"/>
      <c r="C19" s="37"/>
      <c r="D19" s="37"/>
      <c r="E19" s="39"/>
      <c r="F19" s="55" t="s">
        <v>72</v>
      </c>
      <c r="G19" s="55"/>
      <c r="H19" s="37"/>
      <c r="I19" s="111" t="s">
        <v>36</v>
      </c>
      <c r="J19" s="112"/>
      <c r="K19" s="113"/>
      <c r="L19" s="37"/>
      <c r="M19" s="46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</row>
    <row r="20" spans="1:38" ht="30.75" customHeight="1" x14ac:dyDescent="0.25">
      <c r="A20" s="114"/>
      <c r="B20" s="114"/>
      <c r="C20" s="47"/>
      <c r="D20" s="37"/>
      <c r="E20" s="39"/>
      <c r="F20" s="48" t="s">
        <v>73</v>
      </c>
      <c r="G20" s="39"/>
      <c r="H20" s="37"/>
      <c r="I20" s="49" t="s">
        <v>69</v>
      </c>
      <c r="J20" s="53" t="e">
        <f>AJ4</f>
        <v>#DIV/0!</v>
      </c>
      <c r="K20" s="51" t="s">
        <v>62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</row>
    <row r="21" spans="1:38" ht="30" x14ac:dyDescent="0.25">
      <c r="A21" s="48"/>
      <c r="B21" s="39"/>
      <c r="C21" s="37"/>
      <c r="D21" s="37"/>
      <c r="E21" s="39"/>
      <c r="F21" s="48" t="s">
        <v>74</v>
      </c>
      <c r="G21" s="37"/>
      <c r="H21" s="37"/>
      <c r="I21" s="49" t="s">
        <v>70</v>
      </c>
      <c r="J21" s="53" t="e">
        <f>AK4</f>
        <v>#DIV/0!</v>
      </c>
      <c r="K21" s="51" t="s">
        <v>62</v>
      </c>
      <c r="L21" s="46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</row>
    <row r="22" spans="1:38" ht="30.75" thickBot="1" x14ac:dyDescent="0.3">
      <c r="A22" s="48"/>
      <c r="B22" s="39"/>
      <c r="C22" s="37"/>
      <c r="D22" s="37"/>
      <c r="E22" s="39"/>
      <c r="F22" s="48" t="s">
        <v>75</v>
      </c>
      <c r="G22" s="37"/>
      <c r="H22" s="37"/>
      <c r="I22" s="50" t="s">
        <v>71</v>
      </c>
      <c r="J22" s="54" t="e">
        <f>AL4</f>
        <v>#DIV/0!</v>
      </c>
      <c r="K22" s="52" t="s">
        <v>62</v>
      </c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</row>
    <row r="23" spans="1:38" ht="15.75" thickTop="1" x14ac:dyDescent="0.25">
      <c r="A23" s="48"/>
      <c r="B23" s="39"/>
      <c r="C23" s="37"/>
      <c r="D23" s="37"/>
      <c r="E23" s="39"/>
      <c r="F23" s="37"/>
      <c r="G23" s="37"/>
      <c r="H23" s="37"/>
      <c r="I23" s="43"/>
      <c r="J23" s="43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</row>
    <row r="24" spans="1:38" x14ac:dyDescent="0.25">
      <c r="A24" s="37"/>
      <c r="B24" s="37"/>
      <c r="C24" s="37"/>
      <c r="D24" s="37"/>
      <c r="E24" s="37"/>
      <c r="F24" s="37"/>
      <c r="G24" s="37"/>
      <c r="H24" s="37"/>
      <c r="I24" s="43"/>
      <c r="J24" s="43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</row>
    <row r="25" spans="1:38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1:38" x14ac:dyDescent="0.25">
      <c r="I26" s="37"/>
      <c r="J26" s="37"/>
      <c r="K26" s="37"/>
    </row>
  </sheetData>
  <sheetProtection algorithmName="SHA-512" hashValue="+GaDz8CgIDtuA3PuakpzM5WD8twhPDPF+OZvd1iZ8ybWQsPyyG0kQFECMuklBkm0hPKSl4xvRHx1QsPrRi2Vpw==" saltValue="L2OJrXL9wI9m4eeLHdWRAg==" spinCount="100000" sheet="1" objects="1" scenarios="1"/>
  <mergeCells count="23">
    <mergeCell ref="I15:K15"/>
    <mergeCell ref="I19:K19"/>
    <mergeCell ref="A20:B20"/>
    <mergeCell ref="A8:C8"/>
    <mergeCell ref="F8:G8"/>
    <mergeCell ref="I9:J9"/>
    <mergeCell ref="I12:J12"/>
    <mergeCell ref="A13:C13"/>
    <mergeCell ref="F13:G13"/>
    <mergeCell ref="A14:C14"/>
    <mergeCell ref="A17:C17"/>
    <mergeCell ref="AF1:AG2"/>
    <mergeCell ref="AH1:AH2"/>
    <mergeCell ref="AI1:AL2"/>
    <mergeCell ref="R2:AB2"/>
    <mergeCell ref="AC2:AE2"/>
    <mergeCell ref="N1:Q2"/>
    <mergeCell ref="R1:AE1"/>
    <mergeCell ref="I7:K7"/>
    <mergeCell ref="A1:B2"/>
    <mergeCell ref="C1:E2"/>
    <mergeCell ref="F1:J2"/>
    <mergeCell ref="K1:M2"/>
  </mergeCells>
  <dataValidations count="4">
    <dataValidation type="list" allowBlank="1" showInputMessage="1" showErrorMessage="1" sqref="I13" xr:uid="{00000000-0002-0000-0100-000000000000}">
      <formula1>$F$14:$F$16</formula1>
    </dataValidation>
    <dataValidation type="list" allowBlank="1" showInputMessage="1" showErrorMessage="1" sqref="I10" xr:uid="{00000000-0002-0000-0100-000001000000}">
      <formula1>$F$9:$F$11</formula1>
    </dataValidation>
    <dataValidation type="list" allowBlank="1" showInputMessage="1" showErrorMessage="1" sqref="A15" xr:uid="{00000000-0002-0000-0100-000002000000}">
      <formula1>$F$19:$F$20</formula1>
    </dataValidation>
    <dataValidation type="list" allowBlank="1" showInputMessage="1" showErrorMessage="1" sqref="A18" xr:uid="{00000000-0002-0000-0100-000003000000}">
      <formula1>$F$21:$F$22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Cálculo coste emisión GEI</vt:lpstr>
    </vt:vector>
  </TitlesOfParts>
  <Company>MITERD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Callaba de Roa, Antonio</dc:creator>
  <cp:lastModifiedBy>Castillo Esteban, Eva</cp:lastModifiedBy>
  <dcterms:created xsi:type="dcterms:W3CDTF">2022-02-16T07:02:19Z</dcterms:created>
  <dcterms:modified xsi:type="dcterms:W3CDTF">2023-11-28T15:09:39Z</dcterms:modified>
</cp:coreProperties>
</file>