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P:\Proyectos\3089307_HUELLA_CARBONO_21_25\03. DOCUMENTACIÓN PUBLICADA  O PENDIENTE DE PUBLICAR\"/>
    </mc:Choice>
  </mc:AlternateContent>
  <bookViews>
    <workbookView xWindow="0" yWindow="0" windowWidth="28800" windowHeight="11100" tabRatio="773"/>
  </bookViews>
  <sheets>
    <sheet name="Contenido e instrucciones" sheetId="29" r:id="rId1"/>
    <sheet name="1. Datos generales proyecto" sheetId="23" r:id="rId2"/>
    <sheet name="2. Estimación absorción total" sheetId="26" r:id="rId3"/>
    <sheet name="3. Absorciones_Disponibles" sheetId="31" r:id="rId4"/>
    <sheet name="4. Factores de absorción" sheetId="21" r:id="rId5"/>
    <sheet name="Revisiones calculadora " sheetId="28" r:id="rId6"/>
    <sheet name="Datos y cálculos" sheetId="32" state="hidden" r:id="rId7"/>
    <sheet name="DATOSBD" sheetId="40" state="hidden" r:id="rId8"/>
  </sheets>
  <definedNames>
    <definedName name="_xlnm._FilterDatabase" localSheetId="1" hidden="1">'1. Datos generales proyecto'!$W$14:$AA$24</definedName>
    <definedName name="_xlnm._FilterDatabase" localSheetId="4" hidden="1">'4. Factores de absorción'!$C$93:$D$93</definedName>
    <definedName name="Especies">'Datos y cálculos'!$B$85:$B$166</definedName>
    <definedName name="Lista_años_plantación">'Datos y cálculos'!$E$22:$E$25</definedName>
    <definedName name="Provincias">'Datos y cálculos'!$B$29:$B$80</definedName>
    <definedName name="Tabla_datos_absorciones_por_edades">'Datos y cálculos'!$B$85:$I$166</definedName>
    <definedName name="Tipo_solicitud">'Datos y cálculos'!$B$11:$B$13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3" i="32" l="1"/>
  <c r="F204" i="32"/>
  <c r="F205" i="32"/>
  <c r="F206" i="32"/>
  <c r="F207" i="32"/>
  <c r="F208" i="32"/>
  <c r="F209" i="32"/>
  <c r="F210" i="32"/>
  <c r="F211" i="32"/>
  <c r="F212" i="32"/>
  <c r="F213" i="32"/>
  <c r="F214" i="32"/>
  <c r="F215" i="32"/>
  <c r="F216" i="32"/>
  <c r="F202" i="32"/>
  <c r="E203" i="32"/>
  <c r="E204" i="32"/>
  <c r="E205" i="32"/>
  <c r="E206" i="32"/>
  <c r="E207" i="32"/>
  <c r="E208" i="32"/>
  <c r="E209" i="32"/>
  <c r="E210" i="32"/>
  <c r="E211" i="32"/>
  <c r="E212" i="32"/>
  <c r="E213" i="32"/>
  <c r="E214" i="32"/>
  <c r="E215" i="32"/>
  <c r="E216" i="32"/>
  <c r="E202" i="32"/>
  <c r="D203" i="32"/>
  <c r="D204" i="32"/>
  <c r="D205" i="32"/>
  <c r="D206" i="32"/>
  <c r="D207" i="32"/>
  <c r="D208" i="32"/>
  <c r="D209" i="32"/>
  <c r="D210" i="32"/>
  <c r="D211" i="32"/>
  <c r="D212" i="32"/>
  <c r="D213" i="32"/>
  <c r="D214" i="32"/>
  <c r="D215" i="32"/>
  <c r="D216" i="32"/>
  <c r="D202" i="32"/>
  <c r="CT2" i="40" l="1"/>
  <c r="CS2" i="40"/>
  <c r="CR2" i="40"/>
  <c r="CQ2" i="40"/>
  <c r="CP2" i="40"/>
  <c r="CO2" i="40"/>
  <c r="CN2" i="40"/>
  <c r="CM2" i="40"/>
  <c r="CL2" i="40"/>
  <c r="CE2" i="40"/>
  <c r="CD2" i="40"/>
  <c r="CC2" i="40"/>
  <c r="CB2" i="40"/>
  <c r="CA2" i="40"/>
  <c r="BZ2" i="40"/>
  <c r="BY2" i="40"/>
  <c r="BX2" i="40"/>
  <c r="BW2" i="40"/>
  <c r="BP2" i="40"/>
  <c r="E22" i="32" l="1"/>
  <c r="P57" i="23"/>
  <c r="E16" i="32"/>
  <c r="B5" i="40" l="1"/>
  <c r="B179" i="32" l="1"/>
  <c r="C179" i="32"/>
  <c r="BV2" i="40" s="1"/>
  <c r="D179" i="32"/>
  <c r="B180" i="32"/>
  <c r="C180" i="32"/>
  <c r="D180" i="32"/>
  <c r="B181" i="32"/>
  <c r="C181" i="32"/>
  <c r="N181" i="32" s="1"/>
  <c r="O181" i="32" s="1"/>
  <c r="D181" i="32"/>
  <c r="B182" i="32"/>
  <c r="C182" i="32"/>
  <c r="D182" i="32"/>
  <c r="B183" i="32"/>
  <c r="C183" i="32"/>
  <c r="N183" i="32" s="1"/>
  <c r="O183" i="32" s="1"/>
  <c r="D183" i="32"/>
  <c r="B184" i="32"/>
  <c r="C184" i="32"/>
  <c r="N184" i="32" s="1"/>
  <c r="O184" i="32" s="1"/>
  <c r="D184" i="32"/>
  <c r="B185" i="32"/>
  <c r="C185" i="32"/>
  <c r="N185" i="32" s="1"/>
  <c r="O185" i="32" s="1"/>
  <c r="D185" i="32"/>
  <c r="B186" i="32"/>
  <c r="C186" i="32"/>
  <c r="N186" i="32" s="1"/>
  <c r="O186" i="32" s="1"/>
  <c r="D186" i="32"/>
  <c r="B187" i="32"/>
  <c r="C187" i="32"/>
  <c r="N187" i="32" s="1"/>
  <c r="O187" i="32" s="1"/>
  <c r="D187" i="32"/>
  <c r="B188" i="32"/>
  <c r="C188" i="32"/>
  <c r="D188" i="32"/>
  <c r="B189" i="32"/>
  <c r="C189" i="32"/>
  <c r="N189" i="32" s="1"/>
  <c r="O189" i="32" s="1"/>
  <c r="D189" i="32"/>
  <c r="N180" i="32"/>
  <c r="O180" i="32" s="1"/>
  <c r="N182" i="32"/>
  <c r="O182" i="32" s="1"/>
  <c r="N188" i="32"/>
  <c r="O188" i="32" s="1"/>
  <c r="E25" i="32"/>
  <c r="E24" i="32"/>
  <c r="E23" i="32"/>
  <c r="H16" i="32" l="1"/>
  <c r="CW2" i="40" s="1"/>
  <c r="G16" i="32"/>
  <c r="CV2" i="40" s="1"/>
  <c r="F16" i="32"/>
  <c r="CU2" i="40" s="1"/>
  <c r="C17" i="32"/>
  <c r="H246" i="32" l="1"/>
  <c r="S8" i="31" s="1"/>
  <c r="D192" i="32"/>
  <c r="C237" i="32"/>
  <c r="E192" i="32"/>
  <c r="F192" i="32"/>
  <c r="C238" i="32"/>
  <c r="E219" i="32"/>
  <c r="C239" i="32"/>
  <c r="F219" i="32"/>
  <c r="J246" i="32"/>
  <c r="W8" i="31" s="1"/>
  <c r="I246" i="32"/>
  <c r="U8" i="31" s="1"/>
  <c r="AB2" i="40"/>
  <c r="AA2" i="40"/>
  <c r="B203" i="32"/>
  <c r="AO2" i="40" s="1"/>
  <c r="B204" i="32"/>
  <c r="AQ2" i="40" s="1"/>
  <c r="B205" i="32"/>
  <c r="AS2" i="40" s="1"/>
  <c r="B206" i="32"/>
  <c r="AU2" i="40" s="1"/>
  <c r="B207" i="32"/>
  <c r="AW2" i="40" s="1"/>
  <c r="B208" i="32"/>
  <c r="AY2" i="40" s="1"/>
  <c r="B209" i="32"/>
  <c r="BA2" i="40" s="1"/>
  <c r="B210" i="32"/>
  <c r="BC2" i="40" s="1"/>
  <c r="B211" i="32"/>
  <c r="BE2" i="40" s="1"/>
  <c r="B212" i="32"/>
  <c r="BG2" i="40" s="1"/>
  <c r="B213" i="32"/>
  <c r="BI2" i="40" s="1"/>
  <c r="B214" i="32"/>
  <c r="BK2" i="40" s="1"/>
  <c r="B215" i="32"/>
  <c r="BM2" i="40" s="1"/>
  <c r="B216" i="32"/>
  <c r="BO2" i="40" s="1"/>
  <c r="B202" i="32"/>
  <c r="AM2" i="40" s="1"/>
  <c r="B175" i="32"/>
  <c r="K2" i="40" s="1"/>
  <c r="B176" i="32"/>
  <c r="M2" i="40" s="1"/>
  <c r="B177" i="32"/>
  <c r="O2" i="40" s="1"/>
  <c r="B178" i="32"/>
  <c r="Q2" i="40" s="1"/>
  <c r="S2" i="40"/>
  <c r="U2" i="40"/>
  <c r="W2" i="40"/>
  <c r="Y2" i="40"/>
  <c r="AC2" i="40"/>
  <c r="AE2" i="40"/>
  <c r="AG2" i="40"/>
  <c r="AI2" i="40"/>
  <c r="AK2" i="40"/>
  <c r="B174" i="32"/>
  <c r="I2" i="40" s="1"/>
  <c r="C19" i="32"/>
  <c r="F2" i="40" s="1"/>
  <c r="D8" i="32"/>
  <c r="A2" i="40" s="1"/>
  <c r="G54" i="26" l="1"/>
  <c r="C23" i="32" l="1"/>
  <c r="C21" i="32"/>
  <c r="B6" i="32"/>
  <c r="D219" i="32" l="1"/>
  <c r="H86" i="32"/>
  <c r="I86" i="32" s="1"/>
  <c r="H87" i="32"/>
  <c r="I87" i="32" s="1"/>
  <c r="H88" i="32"/>
  <c r="I88" i="32" s="1"/>
  <c r="H89" i="32"/>
  <c r="I89" i="32" s="1"/>
  <c r="H90" i="32"/>
  <c r="I90" i="32" s="1"/>
  <c r="H91" i="32"/>
  <c r="I91" i="32" s="1"/>
  <c r="H92" i="32"/>
  <c r="I92" i="32" s="1"/>
  <c r="H93" i="32"/>
  <c r="I93" i="32" s="1"/>
  <c r="H94" i="32"/>
  <c r="I94" i="32" s="1"/>
  <c r="H95" i="32"/>
  <c r="I95" i="32" s="1"/>
  <c r="H96" i="32"/>
  <c r="I96" i="32" s="1"/>
  <c r="H97" i="32"/>
  <c r="I97" i="32" s="1"/>
  <c r="H98" i="32"/>
  <c r="I98" i="32" s="1"/>
  <c r="H99" i="32"/>
  <c r="I99" i="32" s="1"/>
  <c r="H100" i="32"/>
  <c r="I100" i="32" s="1"/>
  <c r="H101" i="32"/>
  <c r="I101" i="32" s="1"/>
  <c r="H102" i="32"/>
  <c r="I102" i="32" s="1"/>
  <c r="H103" i="32"/>
  <c r="I103" i="32" s="1"/>
  <c r="H104" i="32"/>
  <c r="I104" i="32" s="1"/>
  <c r="H105" i="32"/>
  <c r="I105" i="32" s="1"/>
  <c r="H106" i="32"/>
  <c r="I106" i="32" s="1"/>
  <c r="H107" i="32"/>
  <c r="I107" i="32" s="1"/>
  <c r="H108" i="32"/>
  <c r="I108" i="32" s="1"/>
  <c r="H109" i="32"/>
  <c r="I109" i="32" s="1"/>
  <c r="H110" i="32"/>
  <c r="I110" i="32" s="1"/>
  <c r="H111" i="32"/>
  <c r="I111" i="32" s="1"/>
  <c r="H112" i="32"/>
  <c r="I112" i="32" s="1"/>
  <c r="H113" i="32"/>
  <c r="I113" i="32" s="1"/>
  <c r="H114" i="32"/>
  <c r="I114" i="32" s="1"/>
  <c r="H115" i="32"/>
  <c r="I115" i="32" s="1"/>
  <c r="H116" i="32"/>
  <c r="I116" i="32" s="1"/>
  <c r="H117" i="32"/>
  <c r="I117" i="32" s="1"/>
  <c r="H118" i="32"/>
  <c r="I118" i="32" s="1"/>
  <c r="H119" i="32"/>
  <c r="I119" i="32" s="1"/>
  <c r="H120" i="32"/>
  <c r="I120" i="32" s="1"/>
  <c r="H121" i="32"/>
  <c r="I121" i="32" s="1"/>
  <c r="H122" i="32"/>
  <c r="I122" i="32" s="1"/>
  <c r="H123" i="32"/>
  <c r="I123" i="32" s="1"/>
  <c r="H124" i="32"/>
  <c r="I124" i="32" s="1"/>
  <c r="H125" i="32"/>
  <c r="I125" i="32" s="1"/>
  <c r="H126" i="32"/>
  <c r="I126" i="32" s="1"/>
  <c r="H127" i="32"/>
  <c r="I127" i="32" s="1"/>
  <c r="H128" i="32"/>
  <c r="I128" i="32" s="1"/>
  <c r="H129" i="32"/>
  <c r="I129" i="32" s="1"/>
  <c r="H130" i="32"/>
  <c r="I130" i="32" s="1"/>
  <c r="H131" i="32"/>
  <c r="I131" i="32" s="1"/>
  <c r="H132" i="32"/>
  <c r="I132" i="32" s="1"/>
  <c r="H133" i="32"/>
  <c r="I133" i="32" s="1"/>
  <c r="H134" i="32"/>
  <c r="I134" i="32" s="1"/>
  <c r="H135" i="32"/>
  <c r="I135" i="32" s="1"/>
  <c r="H136" i="32"/>
  <c r="I136" i="32" s="1"/>
  <c r="H137" i="32"/>
  <c r="I137" i="32" s="1"/>
  <c r="H138" i="32"/>
  <c r="I138" i="32" s="1"/>
  <c r="H139" i="32"/>
  <c r="I139" i="32" s="1"/>
  <c r="H140" i="32"/>
  <c r="I140" i="32" s="1"/>
  <c r="H141" i="32"/>
  <c r="I141" i="32" s="1"/>
  <c r="H142" i="32"/>
  <c r="I142" i="32" s="1"/>
  <c r="H143" i="32"/>
  <c r="I143" i="32" s="1"/>
  <c r="H144" i="32"/>
  <c r="I144" i="32" s="1"/>
  <c r="H145" i="32"/>
  <c r="I145" i="32" s="1"/>
  <c r="H146" i="32"/>
  <c r="I146" i="32" s="1"/>
  <c r="H147" i="32"/>
  <c r="I147" i="32" s="1"/>
  <c r="H148" i="32"/>
  <c r="I148" i="32" s="1"/>
  <c r="H149" i="32"/>
  <c r="I149" i="32" s="1"/>
  <c r="H150" i="32"/>
  <c r="I150" i="32" s="1"/>
  <c r="H151" i="32"/>
  <c r="I151" i="32" s="1"/>
  <c r="H152" i="32"/>
  <c r="I152" i="32" s="1"/>
  <c r="H153" i="32"/>
  <c r="I153" i="32" s="1"/>
  <c r="H154" i="32"/>
  <c r="I154" i="32" s="1"/>
  <c r="H155" i="32"/>
  <c r="I155" i="32" s="1"/>
  <c r="H156" i="32"/>
  <c r="I156" i="32" s="1"/>
  <c r="H157" i="32"/>
  <c r="I157" i="32" s="1"/>
  <c r="H158" i="32"/>
  <c r="I158" i="32" s="1"/>
  <c r="H159" i="32"/>
  <c r="I159" i="32" s="1"/>
  <c r="H160" i="32"/>
  <c r="I160" i="32" s="1"/>
  <c r="H161" i="32"/>
  <c r="I161" i="32" s="1"/>
  <c r="H162" i="32"/>
  <c r="I162" i="32" s="1"/>
  <c r="H163" i="32"/>
  <c r="I163" i="32" s="1"/>
  <c r="H164" i="32"/>
  <c r="I164" i="32" s="1"/>
  <c r="H165" i="32"/>
  <c r="I165" i="32" s="1"/>
  <c r="H166" i="32"/>
  <c r="I166" i="32" s="1"/>
  <c r="H85" i="32"/>
  <c r="I85" i="32" s="1"/>
  <c r="C174" i="32"/>
  <c r="BQ2" i="40" s="1"/>
  <c r="D174" i="32"/>
  <c r="J2" i="40" s="1"/>
  <c r="U16" i="23"/>
  <c r="N174" i="32" l="1"/>
  <c r="I6" i="31" l="1"/>
  <c r="H4" i="31"/>
  <c r="C203" i="32" l="1"/>
  <c r="AP2" i="40"/>
  <c r="C204" i="32"/>
  <c r="AR2" i="40"/>
  <c r="C205" i="32"/>
  <c r="AT2" i="40"/>
  <c r="C206" i="32"/>
  <c r="AV2" i="40"/>
  <c r="C207" i="32"/>
  <c r="AX2" i="40"/>
  <c r="C208" i="32"/>
  <c r="N208" i="32" s="1"/>
  <c r="O208" i="32" s="1"/>
  <c r="AZ2" i="40"/>
  <c r="C209" i="32"/>
  <c r="N209" i="32" s="1"/>
  <c r="O209" i="32" s="1"/>
  <c r="BB2" i="40"/>
  <c r="C210" i="32"/>
  <c r="N210" i="32" s="1"/>
  <c r="BD2" i="40"/>
  <c r="C211" i="32"/>
  <c r="N211" i="32" s="1"/>
  <c r="O211" i="32" s="1"/>
  <c r="BF2" i="40"/>
  <c r="C212" i="32"/>
  <c r="N212" i="32" s="1"/>
  <c r="O212" i="32" s="1"/>
  <c r="BH2" i="40"/>
  <c r="C213" i="32"/>
  <c r="N213" i="32" s="1"/>
  <c r="O213" i="32" s="1"/>
  <c r="BJ2" i="40"/>
  <c r="C214" i="32"/>
  <c r="N214" i="32" s="1"/>
  <c r="O214" i="32" s="1"/>
  <c r="BL2" i="40"/>
  <c r="C215" i="32"/>
  <c r="N215" i="32" s="1"/>
  <c r="O215" i="32" s="1"/>
  <c r="BN2" i="40"/>
  <c r="C216" i="32"/>
  <c r="N216" i="32" s="1"/>
  <c r="D175" i="32"/>
  <c r="L2" i="40" s="1"/>
  <c r="D176" i="32"/>
  <c r="N2" i="40" s="1"/>
  <c r="D177" i="32"/>
  <c r="P2" i="40" s="1"/>
  <c r="D178" i="32"/>
  <c r="R2" i="40" s="1"/>
  <c r="T2" i="40"/>
  <c r="V2" i="40"/>
  <c r="X2" i="40"/>
  <c r="Z2" i="40"/>
  <c r="AD2" i="40"/>
  <c r="AF2" i="40"/>
  <c r="AH2" i="40"/>
  <c r="AJ2" i="40"/>
  <c r="AL2" i="40"/>
  <c r="C175" i="32"/>
  <c r="C176" i="32"/>
  <c r="C177" i="32"/>
  <c r="C178" i="32"/>
  <c r="N179" i="32"/>
  <c r="O179" i="32" s="1"/>
  <c r="N206" i="32" l="1"/>
  <c r="CJ2" i="40"/>
  <c r="N207" i="32"/>
  <c r="O207" i="32" s="1"/>
  <c r="Q207" i="32" s="1"/>
  <c r="CK2" i="40"/>
  <c r="N176" i="32"/>
  <c r="O176" i="32" s="1"/>
  <c r="BS2" i="40"/>
  <c r="N175" i="32"/>
  <c r="BR2" i="40"/>
  <c r="N178" i="32"/>
  <c r="O178" i="32" s="1"/>
  <c r="BU2" i="40"/>
  <c r="N177" i="32"/>
  <c r="O177" i="32" s="1"/>
  <c r="BT2" i="40"/>
  <c r="N205" i="32"/>
  <c r="O205" i="32" s="1"/>
  <c r="Q205" i="32" s="1"/>
  <c r="CI2" i="40"/>
  <c r="N204" i="32"/>
  <c r="O204" i="32" s="1"/>
  <c r="U204" i="32" s="1"/>
  <c r="CH2" i="40"/>
  <c r="N203" i="32"/>
  <c r="O203" i="32" s="1"/>
  <c r="CG2" i="40"/>
  <c r="O206" i="32"/>
  <c r="S206" i="32" s="1"/>
  <c r="T215" i="32"/>
  <c r="R215" i="32"/>
  <c r="P215" i="32"/>
  <c r="V215" i="32" s="1"/>
  <c r="S215" i="32"/>
  <c r="U215" i="32"/>
  <c r="Q215" i="32"/>
  <c r="T211" i="32"/>
  <c r="R211" i="32"/>
  <c r="P211" i="32"/>
  <c r="U211" i="32"/>
  <c r="Q211" i="32"/>
  <c r="S211" i="32"/>
  <c r="T207" i="32"/>
  <c r="R207" i="32"/>
  <c r="P207" i="32"/>
  <c r="S207" i="32"/>
  <c r="T214" i="32"/>
  <c r="P214" i="32"/>
  <c r="U214" i="32"/>
  <c r="S214" i="32"/>
  <c r="Q214" i="32"/>
  <c r="R214" i="32"/>
  <c r="T206" i="32"/>
  <c r="P206" i="32"/>
  <c r="U213" i="32"/>
  <c r="S213" i="32"/>
  <c r="Q213" i="32"/>
  <c r="T213" i="32"/>
  <c r="P213" i="32"/>
  <c r="V213" i="32" s="1"/>
  <c r="R213" i="32"/>
  <c r="V211" i="32"/>
  <c r="U209" i="32"/>
  <c r="S209" i="32"/>
  <c r="Q209" i="32"/>
  <c r="R209" i="32"/>
  <c r="T209" i="32"/>
  <c r="P209" i="32"/>
  <c r="V209" i="32" s="1"/>
  <c r="V207" i="32"/>
  <c r="U205" i="32"/>
  <c r="V214" i="32"/>
  <c r="U212" i="32"/>
  <c r="Q212" i="32"/>
  <c r="T212" i="32"/>
  <c r="R212" i="32"/>
  <c r="P212" i="32"/>
  <c r="V212" i="32" s="1"/>
  <c r="S212" i="32"/>
  <c r="S208" i="32"/>
  <c r="T208" i="32"/>
  <c r="R208" i="32"/>
  <c r="P208" i="32"/>
  <c r="V208" i="32" s="1"/>
  <c r="U208" i="32"/>
  <c r="Q208" i="32"/>
  <c r="Q204" i="32"/>
  <c r="R204" i="32"/>
  <c r="B5" i="32"/>
  <c r="U207" i="32" l="1"/>
  <c r="S204" i="32"/>
  <c r="T204" i="32"/>
  <c r="P204" i="32"/>
  <c r="V204" i="32" s="1"/>
  <c r="G204" i="32" s="1"/>
  <c r="R205" i="32"/>
  <c r="T205" i="32"/>
  <c r="S205" i="32"/>
  <c r="P205" i="32"/>
  <c r="V205" i="32" s="1"/>
  <c r="G205" i="32" s="1"/>
  <c r="Q206" i="32"/>
  <c r="U206" i="32"/>
  <c r="R206" i="32"/>
  <c r="V206" i="32"/>
  <c r="G206" i="32" s="1"/>
  <c r="G212" i="32"/>
  <c r="W212" i="32"/>
  <c r="H212" i="32" s="1"/>
  <c r="I212" i="32" s="1"/>
  <c r="G215" i="32"/>
  <c r="W215" i="32"/>
  <c r="G211" i="32"/>
  <c r="W211" i="32"/>
  <c r="G208" i="32"/>
  <c r="W208" i="32"/>
  <c r="G209" i="32"/>
  <c r="W209" i="32"/>
  <c r="G213" i="32"/>
  <c r="W213" i="32"/>
  <c r="G214" i="32"/>
  <c r="W214" i="32"/>
  <c r="G207" i="32"/>
  <c r="W207" i="32"/>
  <c r="AN2" i="40"/>
  <c r="F217" i="32"/>
  <c r="C202" i="32"/>
  <c r="W204" i="32" l="1"/>
  <c r="Y204" i="32" s="1"/>
  <c r="Z204" i="32" s="1"/>
  <c r="W205" i="32"/>
  <c r="Y205" i="32" s="1"/>
  <c r="Z205" i="32" s="1"/>
  <c r="N202" i="32"/>
  <c r="CF2" i="40"/>
  <c r="W206" i="32"/>
  <c r="X206" i="32" s="1"/>
  <c r="J212" i="32"/>
  <c r="X212" i="32"/>
  <c r="Y212" i="32"/>
  <c r="Z212" i="32" s="1"/>
  <c r="X215" i="32"/>
  <c r="H215" i="32"/>
  <c r="I215" i="32" s="1"/>
  <c r="Y215" i="32"/>
  <c r="Z215" i="32" s="1"/>
  <c r="X213" i="32"/>
  <c r="H213" i="32"/>
  <c r="I213" i="32" s="1"/>
  <c r="Y213" i="32"/>
  <c r="Z213" i="32" s="1"/>
  <c r="Y208" i="32"/>
  <c r="Z208" i="32" s="1"/>
  <c r="H208" i="32"/>
  <c r="I208" i="32" s="1"/>
  <c r="X208" i="32"/>
  <c r="Y207" i="32"/>
  <c r="Z207" i="32" s="1"/>
  <c r="X207" i="32"/>
  <c r="H207" i="32"/>
  <c r="I207" i="32" s="1"/>
  <c r="X204" i="32"/>
  <c r="H204" i="32"/>
  <c r="I204" i="32" s="1"/>
  <c r="Y214" i="32"/>
  <c r="Z214" i="32" s="1"/>
  <c r="X214" i="32"/>
  <c r="H214" i="32"/>
  <c r="I214" i="32" s="1"/>
  <c r="X209" i="32"/>
  <c r="H209" i="32"/>
  <c r="I209" i="32" s="1"/>
  <c r="Y209" i="32"/>
  <c r="Z209" i="32" s="1"/>
  <c r="Y211" i="32"/>
  <c r="Z211" i="32" s="1"/>
  <c r="H211" i="32"/>
  <c r="I211" i="32" s="1"/>
  <c r="X211" i="32"/>
  <c r="C15" i="32"/>
  <c r="H205" i="32" l="1"/>
  <c r="I205" i="32" s="1"/>
  <c r="J205" i="32" s="1"/>
  <c r="X205" i="32"/>
  <c r="Y206" i="32"/>
  <c r="Z206" i="32" s="1"/>
  <c r="P180" i="32"/>
  <c r="R180" i="32"/>
  <c r="Q185" i="32"/>
  <c r="R184" i="32"/>
  <c r="Q189" i="32"/>
  <c r="S181" i="32"/>
  <c r="S180" i="32"/>
  <c r="P185" i="32"/>
  <c r="Q188" i="32"/>
  <c r="Q180" i="32"/>
  <c r="R185" i="32"/>
  <c r="P184" i="32"/>
  <c r="Q183" i="32"/>
  <c r="S189" i="32"/>
  <c r="R187" i="32"/>
  <c r="P182" i="32"/>
  <c r="Q187" i="32"/>
  <c r="R186" i="32"/>
  <c r="Q181" i="32"/>
  <c r="R183" i="32"/>
  <c r="R188" i="32"/>
  <c r="S188" i="32" s="1"/>
  <c r="S186" i="32"/>
  <c r="S182" i="32"/>
  <c r="Q186" i="32"/>
  <c r="P181" i="32"/>
  <c r="S187" i="32"/>
  <c r="Q182" i="32"/>
  <c r="S185" i="32"/>
  <c r="Q184" i="32"/>
  <c r="P187" i="32"/>
  <c r="P189" i="32"/>
  <c r="R182" i="32"/>
  <c r="R181" i="32"/>
  <c r="P186" i="32"/>
  <c r="S184" i="32"/>
  <c r="P183" i="32"/>
  <c r="S183" i="32" s="1"/>
  <c r="R189" i="32"/>
  <c r="P188" i="32"/>
  <c r="H206" i="32"/>
  <c r="I206" i="32" s="1"/>
  <c r="J206" i="32" s="1"/>
  <c r="J204" i="32"/>
  <c r="J209" i="32"/>
  <c r="J215" i="32"/>
  <c r="J214" i="32"/>
  <c r="J207" i="32"/>
  <c r="J211" i="32"/>
  <c r="J208" i="32"/>
  <c r="J213" i="32"/>
  <c r="C219" i="32"/>
  <c r="C192" i="32"/>
  <c r="O174" i="32"/>
  <c r="O216" i="32"/>
  <c r="O175" i="32"/>
  <c r="O210" i="32"/>
  <c r="O202" i="32"/>
  <c r="C233" i="32"/>
  <c r="G2" i="40"/>
  <c r="C236" i="32"/>
  <c r="G246" i="32" s="1"/>
  <c r="Q8" i="31" s="1"/>
  <c r="H2" i="40"/>
  <c r="R176" i="32"/>
  <c r="R177" i="32"/>
  <c r="Q178" i="32"/>
  <c r="Q177" i="32"/>
  <c r="Q176" i="32"/>
  <c r="Q179" i="32"/>
  <c r="P178" i="32"/>
  <c r="R179" i="32"/>
  <c r="P176" i="32"/>
  <c r="S176" i="32" s="1"/>
  <c r="P179" i="32"/>
  <c r="R178" i="32"/>
  <c r="P177" i="32"/>
  <c r="S177" i="32" s="1"/>
  <c r="I48" i="26"/>
  <c r="I50" i="26"/>
  <c r="I51" i="26"/>
  <c r="T184" i="32" l="1"/>
  <c r="E184" i="32"/>
  <c r="F184" i="32" s="1"/>
  <c r="H23" i="26" s="1"/>
  <c r="T181" i="32"/>
  <c r="E181" i="32"/>
  <c r="F181" i="32" s="1"/>
  <c r="T185" i="32"/>
  <c r="E185" i="32"/>
  <c r="F185" i="32" s="1"/>
  <c r="H24" i="26" s="1"/>
  <c r="T182" i="32"/>
  <c r="E182" i="32"/>
  <c r="F182" i="32" s="1"/>
  <c r="T186" i="32"/>
  <c r="E186" i="32"/>
  <c r="F186" i="32" s="1"/>
  <c r="H25" i="26" s="1"/>
  <c r="T187" i="32"/>
  <c r="E187" i="32"/>
  <c r="T188" i="32"/>
  <c r="E188" i="32"/>
  <c r="T183" i="32"/>
  <c r="E183" i="32"/>
  <c r="F183" i="32" s="1"/>
  <c r="H22" i="26" s="1"/>
  <c r="T189" i="32"/>
  <c r="E189" i="32"/>
  <c r="T180" i="32"/>
  <c r="E180" i="32"/>
  <c r="F180" i="32" s="1"/>
  <c r="S178" i="32"/>
  <c r="T178" i="32" s="1"/>
  <c r="S179" i="32"/>
  <c r="E179" i="32" s="1"/>
  <c r="F179" i="32" s="1"/>
  <c r="T177" i="32"/>
  <c r="E177" i="32"/>
  <c r="T176" i="32"/>
  <c r="E176" i="32"/>
  <c r="I43" i="26"/>
  <c r="J51" i="26"/>
  <c r="K48" i="26"/>
  <c r="I46" i="26"/>
  <c r="K50" i="26"/>
  <c r="I44" i="26"/>
  <c r="I45" i="26"/>
  <c r="I41" i="26"/>
  <c r="I42" i="26"/>
  <c r="J43" i="26"/>
  <c r="K43" i="26"/>
  <c r="I52" i="26"/>
  <c r="I49" i="26"/>
  <c r="K46" i="26"/>
  <c r="J46" i="26"/>
  <c r="G23" i="26" l="1"/>
  <c r="G21" i="26"/>
  <c r="F187" i="32"/>
  <c r="H26" i="26" s="1"/>
  <c r="G26" i="26"/>
  <c r="F188" i="32"/>
  <c r="H27" i="26" s="1"/>
  <c r="G27" i="26"/>
  <c r="F189" i="32"/>
  <c r="H28" i="26" s="1"/>
  <c r="G28" i="26"/>
  <c r="G25" i="26"/>
  <c r="G20" i="26"/>
  <c r="G24" i="26"/>
  <c r="G22" i="26"/>
  <c r="E178" i="32"/>
  <c r="G17" i="26" s="1"/>
  <c r="T179" i="32"/>
  <c r="K51" i="26"/>
  <c r="J48" i="26"/>
  <c r="J50" i="26"/>
  <c r="K42" i="26"/>
  <c r="J42" i="26"/>
  <c r="K45" i="26"/>
  <c r="J45" i="26"/>
  <c r="H21" i="26"/>
  <c r="J41" i="26"/>
  <c r="K41" i="26"/>
  <c r="G18" i="26"/>
  <c r="K44" i="26"/>
  <c r="J44" i="26"/>
  <c r="J52" i="26"/>
  <c r="K52" i="26"/>
  <c r="H20" i="26"/>
  <c r="J49" i="26"/>
  <c r="K49" i="26"/>
  <c r="C25" i="32"/>
  <c r="F178" i="32" l="1"/>
  <c r="H17" i="26" s="1"/>
  <c r="H18" i="26"/>
  <c r="G16" i="26"/>
  <c r="F176" i="32"/>
  <c r="G15" i="26"/>
  <c r="F177" i="32" l="1"/>
  <c r="H15" i="26"/>
  <c r="R202" i="32" l="1"/>
  <c r="P202" i="32"/>
  <c r="S202" i="32"/>
  <c r="U202" i="32"/>
  <c r="T202" i="32"/>
  <c r="Q202" i="32"/>
  <c r="P203" i="32"/>
  <c r="V203" i="32" s="1"/>
  <c r="U203" i="32"/>
  <c r="T203" i="32"/>
  <c r="Q203" i="32"/>
  <c r="R203" i="32"/>
  <c r="S203" i="32"/>
  <c r="Q216" i="32"/>
  <c r="P216" i="32"/>
  <c r="V216" i="32" s="1"/>
  <c r="R216" i="32"/>
  <c r="T216" i="32"/>
  <c r="S216" i="32"/>
  <c r="U216" i="32"/>
  <c r="R210" i="32"/>
  <c r="T210" i="32"/>
  <c r="U210" i="32"/>
  <c r="P210" i="32"/>
  <c r="S210" i="32"/>
  <c r="Q210" i="32"/>
  <c r="Q175" i="32"/>
  <c r="P175" i="32"/>
  <c r="R175" i="32"/>
  <c r="R174" i="32"/>
  <c r="P174" i="32"/>
  <c r="Q174" i="32"/>
  <c r="H16" i="26"/>
  <c r="V210" i="32" l="1"/>
  <c r="W210" i="32" s="1"/>
  <c r="V202" i="32"/>
  <c r="W202" i="32" s="1"/>
  <c r="S174" i="32"/>
  <c r="T174" i="32" s="1"/>
  <c r="S175" i="32"/>
  <c r="E175" i="32" s="1"/>
  <c r="W216" i="32"/>
  <c r="G216" i="32"/>
  <c r="G203" i="32"/>
  <c r="W203" i="32"/>
  <c r="I7" i="21"/>
  <c r="I8" i="21"/>
  <c r="I9" i="21"/>
  <c r="I11" i="21"/>
  <c r="I12" i="21"/>
  <c r="I14" i="21"/>
  <c r="I15" i="21"/>
  <c r="I18" i="21"/>
  <c r="I20" i="21"/>
  <c r="I21" i="21"/>
  <c r="I25" i="21"/>
  <c r="I26" i="21"/>
  <c r="I27" i="21"/>
  <c r="I28" i="21"/>
  <c r="I29" i="21"/>
  <c r="I30" i="21"/>
  <c r="I31" i="21"/>
  <c r="I33" i="21"/>
  <c r="I34" i="21"/>
  <c r="I35" i="21"/>
  <c r="I42" i="21"/>
  <c r="I43" i="21"/>
  <c r="I46" i="21"/>
  <c r="I47" i="21"/>
  <c r="I49" i="21" s="1"/>
  <c r="I48" i="21"/>
  <c r="I50" i="21"/>
  <c r="I51" i="21"/>
  <c r="I52" i="21"/>
  <c r="I53" i="21"/>
  <c r="I54" i="21"/>
  <c r="I55" i="21"/>
  <c r="I56" i="21"/>
  <c r="I57" i="21"/>
  <c r="I58" i="21"/>
  <c r="I59" i="21"/>
  <c r="I60" i="21"/>
  <c r="I63" i="21"/>
  <c r="I64" i="21"/>
  <c r="I65" i="21"/>
  <c r="I67" i="21"/>
  <c r="I69" i="21"/>
  <c r="I70" i="21"/>
  <c r="I72" i="21"/>
  <c r="I73" i="21"/>
  <c r="I74" i="21"/>
  <c r="I75" i="21"/>
  <c r="I76" i="21"/>
  <c r="I79" i="21"/>
  <c r="I80" i="21"/>
  <c r="I81" i="21"/>
  <c r="I82" i="21"/>
  <c r="I86" i="21"/>
  <c r="I87" i="21"/>
  <c r="I6" i="21"/>
  <c r="I88" i="21"/>
  <c r="I40" i="26" l="1"/>
  <c r="I53" i="26"/>
  <c r="G210" i="32"/>
  <c r="G202" i="32"/>
  <c r="E174" i="32"/>
  <c r="G19" i="26"/>
  <c r="F175" i="32"/>
  <c r="G14" i="26"/>
  <c r="T175" i="32"/>
  <c r="D195" i="32" s="1"/>
  <c r="D237" i="32" s="1"/>
  <c r="Y203" i="32"/>
  <c r="Z203" i="32" s="1"/>
  <c r="H203" i="32"/>
  <c r="I203" i="32" s="1"/>
  <c r="X203" i="32"/>
  <c r="Y210" i="32"/>
  <c r="Z210" i="32" s="1"/>
  <c r="X210" i="32"/>
  <c r="H210" i="32"/>
  <c r="I210" i="32" s="1"/>
  <c r="Y202" i="32"/>
  <c r="H202" i="32"/>
  <c r="I202" i="32" s="1"/>
  <c r="X202" i="32"/>
  <c r="H216" i="32"/>
  <c r="I216" i="32" s="1"/>
  <c r="X216" i="32"/>
  <c r="Y216" i="32"/>
  <c r="Z216" i="32" s="1"/>
  <c r="C195" i="32" l="1"/>
  <c r="D236" i="32" s="1"/>
  <c r="E195" i="32"/>
  <c r="D238" i="32" s="1"/>
  <c r="F195" i="32"/>
  <c r="D239" i="32" s="1"/>
  <c r="E222" i="32"/>
  <c r="E238" i="32" s="1"/>
  <c r="D222" i="32"/>
  <c r="E237" i="32" s="1"/>
  <c r="F222" i="32"/>
  <c r="E239" i="32" s="1"/>
  <c r="Z202" i="32"/>
  <c r="C222" i="32"/>
  <c r="I47" i="26"/>
  <c r="I39" i="26"/>
  <c r="F174" i="32"/>
  <c r="H19" i="26"/>
  <c r="G13" i="26"/>
  <c r="H14" i="26"/>
  <c r="J202" i="32"/>
  <c r="I217" i="32"/>
  <c r="J39" i="26"/>
  <c r="J216" i="32"/>
  <c r="J53" i="26"/>
  <c r="J210" i="32"/>
  <c r="J47" i="26"/>
  <c r="J203" i="32"/>
  <c r="J40" i="26"/>
  <c r="F197" i="32" l="1"/>
  <c r="H13" i="26"/>
  <c r="F190" i="32"/>
  <c r="E236" i="32"/>
  <c r="F236" i="32" s="1"/>
  <c r="F224" i="32"/>
  <c r="F226" i="32" s="1"/>
  <c r="K39" i="26"/>
  <c r="K53" i="26"/>
  <c r="K47" i="26"/>
  <c r="K40" i="26"/>
  <c r="F239" i="32"/>
  <c r="J247" i="32" s="1"/>
  <c r="DJ2" i="40" s="1"/>
  <c r="J54" i="26"/>
  <c r="J217" i="32"/>
  <c r="H29" i="26" l="1"/>
  <c r="G247" i="32"/>
  <c r="F238" i="32"/>
  <c r="J248" i="32"/>
  <c r="DK2" i="40" s="1"/>
  <c r="W10" i="31"/>
  <c r="CX2" i="40" l="1"/>
  <c r="Q10" i="31"/>
  <c r="I247" i="32"/>
  <c r="W12" i="31"/>
  <c r="J249" i="32"/>
  <c r="DL2" i="40" s="1"/>
  <c r="F237" i="32"/>
  <c r="B4" i="32"/>
  <c r="U10" i="31" l="1"/>
  <c r="DF2" i="40"/>
  <c r="I248" i="32"/>
  <c r="I249" i="32" s="1"/>
  <c r="DH2" i="40" s="1"/>
  <c r="H247" i="32"/>
  <c r="F241" i="32"/>
  <c r="W14" i="31"/>
  <c r="J251" i="32"/>
  <c r="DM2" i="40" s="1"/>
  <c r="G248" i="32"/>
  <c r="CY2" i="40" s="1"/>
  <c r="H248" i="32" l="1"/>
  <c r="DC2" i="40" s="1"/>
  <c r="DB2" i="40"/>
  <c r="U12" i="31"/>
  <c r="DG2" i="40"/>
  <c r="L247" i="32"/>
  <c r="U14" i="31"/>
  <c r="I251" i="32"/>
  <c r="DI2" i="40" s="1"/>
  <c r="G249" i="32"/>
  <c r="Q12" i="31"/>
  <c r="W16" i="31"/>
  <c r="S10" i="31"/>
  <c r="CZ2" i="40" l="1"/>
  <c r="Q14" i="31"/>
  <c r="B2" i="40"/>
  <c r="O10" i="31"/>
  <c r="H249" i="32"/>
  <c r="DD2" i="40" s="1"/>
  <c r="L248" i="32"/>
  <c r="U16" i="31"/>
  <c r="G251" i="32"/>
  <c r="DA2" i="40" s="1"/>
  <c r="S12" i="31"/>
  <c r="C2" i="40" l="1"/>
  <c r="O12" i="31"/>
  <c r="L249" i="32"/>
  <c r="S14" i="31"/>
  <c r="H251" i="32"/>
  <c r="DE2" i="40" s="1"/>
  <c r="Q16" i="31"/>
  <c r="D2" i="40" l="1"/>
  <c r="O14" i="31"/>
  <c r="J253" i="32"/>
  <c r="L253" i="32" s="1"/>
  <c r="L251" i="32"/>
  <c r="O16" i="31" s="1"/>
  <c r="S16" i="31"/>
  <c r="E2" i="40" l="1"/>
</calcChain>
</file>

<file path=xl/comments1.xml><?xml version="1.0" encoding="utf-8"?>
<comments xmlns="http://schemas.openxmlformats.org/spreadsheetml/2006/main">
  <authors>
    <author>Notario Lopez, Elisa</author>
  </authors>
  <commentList>
    <comment ref="H201" authorId="0" shapeId="0">
      <text>
        <r>
          <rPr>
            <sz val="9"/>
            <color indexed="81"/>
            <rFont val="Tahoma"/>
            <family val="2"/>
          </rPr>
          <t>Se divide entre 2 el total obtenido durante el turno considerando que este es el valor medio a lo largo de su vida</t>
        </r>
      </text>
    </comment>
  </commentList>
</comments>
</file>

<file path=xl/sharedStrings.xml><?xml version="1.0" encoding="utf-8"?>
<sst xmlns="http://schemas.openxmlformats.org/spreadsheetml/2006/main" count="856" uniqueCount="473">
  <si>
    <r>
      <t xml:space="preserve">CALCULADORA DE ABSORCIONES </t>
    </r>
    <r>
      <rPr>
        <b/>
        <i/>
        <sz val="20"/>
        <color indexed="9"/>
        <rFont val="Arial Narrow"/>
        <family val="2"/>
      </rPr>
      <t>EX ANTE</t>
    </r>
    <r>
      <rPr>
        <b/>
        <sz val="20"/>
        <color indexed="9"/>
        <rFont val="Arial Narrow"/>
        <family val="2"/>
      </rPr>
      <t xml:space="preserve"> DE DIÓXIDO DE CARBONO DE LAS ESPECIES FORESTALES ARBÓREAS ESPAÑOLAS</t>
    </r>
  </si>
  <si>
    <t>V.6</t>
  </si>
  <si>
    <t>CONTENIDO</t>
  </si>
  <si>
    <t>1.</t>
  </si>
  <si>
    <t>Datos generales del proyecto</t>
  </si>
  <si>
    <t>2.</t>
  </si>
  <si>
    <t>Estimación de absorción total</t>
  </si>
  <si>
    <t>3.</t>
  </si>
  <si>
    <t>Absorciones disponibles</t>
  </si>
  <si>
    <t>4.</t>
  </si>
  <si>
    <t>Factores de absorción</t>
  </si>
  <si>
    <r>
      <rPr>
        <b/>
        <sz val="12"/>
        <color rgb="FF339966"/>
        <rFont val="Arial Narrow"/>
        <family val="2"/>
      </rPr>
      <t xml:space="preserve">    </t>
    </r>
    <r>
      <rPr>
        <b/>
        <u/>
        <sz val="12"/>
        <color rgb="FF339966"/>
        <rFont val="Arial Narrow"/>
        <family val="2"/>
      </rPr>
      <t>Anexo : Revisiones de la calculadora</t>
    </r>
  </si>
  <si>
    <t>INSTRUCCIONES PARA LA CUMPLIMENTACIÓN: USO DE LA CALCULADORA</t>
  </si>
  <si>
    <t xml:space="preserve"> </t>
  </si>
  <si>
    <r>
      <t xml:space="preserve">                                                                 1. CALCULADORA DE ABSORCIONES </t>
    </r>
    <r>
      <rPr>
        <b/>
        <i/>
        <sz val="14"/>
        <color indexed="9"/>
        <rFont val="Arial Narrow"/>
        <family val="2"/>
      </rPr>
      <t>EX ANTE</t>
    </r>
    <r>
      <rPr>
        <b/>
        <sz val="14"/>
        <color indexed="9"/>
        <rFont val="Arial Narrow"/>
        <family val="2"/>
      </rPr>
      <t xml:space="preserve"> DE CO</t>
    </r>
    <r>
      <rPr>
        <b/>
        <vertAlign val="subscript"/>
        <sz val="14"/>
        <color indexed="9"/>
        <rFont val="Arial Narrow"/>
        <family val="2"/>
      </rPr>
      <t>2</t>
    </r>
    <r>
      <rPr>
        <b/>
        <sz val="14"/>
        <color indexed="9"/>
        <rFont val="Arial Narrow"/>
        <family val="2"/>
      </rPr>
      <t xml:space="preserve"> DE LAS ESPECIES FORESTALES ARBÓREAS ESPAÑOLAS</t>
    </r>
  </si>
  <si>
    <t>Cód.</t>
  </si>
  <si>
    <r>
      <t>Tipo de solicitud</t>
    </r>
    <r>
      <rPr>
        <b/>
        <vertAlign val="superscript"/>
        <sz val="11"/>
        <color theme="0"/>
        <rFont val="Arial Narrow"/>
        <family val="2"/>
      </rPr>
      <t>1</t>
    </r>
  </si>
  <si>
    <t>Promotor del proyecto</t>
  </si>
  <si>
    <t>N.I.F.</t>
  </si>
  <si>
    <t>Nombre del proyecto</t>
  </si>
  <si>
    <t>Provincia</t>
  </si>
  <si>
    <t>Araba/Álava</t>
  </si>
  <si>
    <t>Localidad</t>
  </si>
  <si>
    <r>
      <t xml:space="preserve">       Periodo de permanencia</t>
    </r>
    <r>
      <rPr>
        <b/>
        <vertAlign val="superscript"/>
        <sz val="11"/>
        <color indexed="9"/>
        <rFont val="Arial Narrow"/>
        <family val="2"/>
      </rPr>
      <t>3</t>
    </r>
  </si>
  <si>
    <t>años</t>
  </si>
  <si>
    <r>
      <t>Referencia catastral</t>
    </r>
    <r>
      <rPr>
        <b/>
        <vertAlign val="superscript"/>
        <sz val="11"/>
        <color indexed="9"/>
        <rFont val="Arial Narrow"/>
        <family val="2"/>
      </rPr>
      <t>4</t>
    </r>
  </si>
  <si>
    <r>
      <t>Sup. Parcela</t>
    </r>
    <r>
      <rPr>
        <b/>
        <vertAlign val="superscript"/>
        <sz val="11"/>
        <color indexed="9"/>
        <rFont val="Arial Narrow"/>
        <family val="2"/>
      </rPr>
      <t>5</t>
    </r>
  </si>
  <si>
    <r>
      <t>Sup. Plantación</t>
    </r>
    <r>
      <rPr>
        <b/>
        <vertAlign val="superscript"/>
        <sz val="11"/>
        <color indexed="9"/>
        <rFont val="Arial Narrow"/>
        <family val="2"/>
      </rPr>
      <t>6</t>
    </r>
  </si>
  <si>
    <t>Parcela 1</t>
  </si>
  <si>
    <t>ha</t>
  </si>
  <si>
    <t>Parcela 2</t>
  </si>
  <si>
    <t>Parcela 3</t>
  </si>
  <si>
    <t>Parcela 4</t>
  </si>
  <si>
    <t>Parcela 5</t>
  </si>
  <si>
    <t>Parcela 6</t>
  </si>
  <si>
    <t>Parcela 7</t>
  </si>
  <si>
    <t>Parcela 8</t>
  </si>
  <si>
    <t>Parcela 9</t>
  </si>
  <si>
    <t>Parcela 10</t>
  </si>
  <si>
    <t>Parcela 11</t>
  </si>
  <si>
    <t>Parcela 12</t>
  </si>
  <si>
    <t>Parcela 13</t>
  </si>
  <si>
    <t>Parcela 14</t>
  </si>
  <si>
    <t>Parcela 15</t>
  </si>
  <si>
    <t>Superficie de plantación total (superficie del proyecto)</t>
  </si>
  <si>
    <r>
      <t xml:space="preserve">                                        2. CALCULADORA DE ABSORCIONES </t>
    </r>
    <r>
      <rPr>
        <b/>
        <i/>
        <sz val="14"/>
        <color indexed="9"/>
        <rFont val="Arial Narrow"/>
        <family val="2"/>
      </rPr>
      <t>EX ANTE</t>
    </r>
    <r>
      <rPr>
        <b/>
        <sz val="14"/>
        <color indexed="9"/>
        <rFont val="Arial Narrow"/>
        <family val="2"/>
      </rPr>
      <t xml:space="preserve"> DE CO</t>
    </r>
    <r>
      <rPr>
        <b/>
        <vertAlign val="subscript"/>
        <sz val="14"/>
        <color indexed="9"/>
        <rFont val="Arial Narrow"/>
        <family val="2"/>
      </rPr>
      <t>2</t>
    </r>
    <r>
      <rPr>
        <b/>
        <sz val="14"/>
        <color indexed="9"/>
        <rFont val="Arial Narrow"/>
        <family val="2"/>
      </rPr>
      <t xml:space="preserve"> DE LAS ESPECIES FORESTALES ARBÓREAS ESPAÑOLAS</t>
    </r>
  </si>
  <si>
    <r>
      <rPr>
        <b/>
        <sz val="16"/>
        <color indexed="9"/>
        <rFont val="Arial Narrow"/>
        <family val="2"/>
      </rPr>
      <t>Opción A</t>
    </r>
    <r>
      <rPr>
        <b/>
        <sz val="12"/>
        <color indexed="9"/>
        <rFont val="Arial Narrow"/>
        <family val="2"/>
      </rPr>
      <t>: Repoblaciones sin aprovechamiento maderero o de aprovechamiento no intensivo.</t>
    </r>
  </si>
  <si>
    <t>Especie</t>
  </si>
  <si>
    <r>
      <t xml:space="preserve"> Año plant.</t>
    </r>
    <r>
      <rPr>
        <b/>
        <vertAlign val="superscript"/>
        <sz val="10"/>
        <color indexed="9"/>
        <rFont val="Arial Narrow"/>
        <family val="2"/>
      </rPr>
      <t>1</t>
    </r>
  </si>
  <si>
    <r>
      <t>Nº pies objetivo</t>
    </r>
    <r>
      <rPr>
        <b/>
        <vertAlign val="superscript"/>
        <sz val="10"/>
        <color indexed="9"/>
        <rFont val="Arial Narrow"/>
        <family val="2"/>
      </rPr>
      <t>2</t>
    </r>
  </si>
  <si>
    <t>Absorciones</t>
  </si>
  <si>
    <r>
      <t>t CO</t>
    </r>
    <r>
      <rPr>
        <b/>
        <vertAlign val="subscript"/>
        <sz val="8"/>
        <color indexed="9"/>
        <rFont val="Arial Narrow"/>
        <family val="2"/>
      </rPr>
      <t>2</t>
    </r>
    <r>
      <rPr>
        <b/>
        <sz val="8"/>
        <color indexed="9"/>
        <rFont val="Arial Narrow"/>
        <family val="2"/>
      </rPr>
      <t>/pie</t>
    </r>
  </si>
  <si>
    <r>
      <t>t CO</t>
    </r>
    <r>
      <rPr>
        <b/>
        <vertAlign val="subscript"/>
        <sz val="8"/>
        <color indexed="9"/>
        <rFont val="Arial Narrow"/>
        <family val="2"/>
      </rPr>
      <t>2</t>
    </r>
  </si>
  <si>
    <t>Abies alba</t>
  </si>
  <si>
    <t>Ulmus spp.</t>
  </si>
  <si>
    <t>Arbutus unedo</t>
  </si>
  <si>
    <r>
      <rPr>
        <b/>
        <sz val="16"/>
        <color indexed="9"/>
        <rFont val="Arial Narrow"/>
        <family val="2"/>
      </rPr>
      <t>Opción B</t>
    </r>
    <r>
      <rPr>
        <b/>
        <sz val="12"/>
        <color indexed="9"/>
        <rFont val="Arial Narrow"/>
        <family val="2"/>
      </rPr>
      <t>: Repoblaciones de aprovechamiento intensivo. Cortas a hecho.</t>
    </r>
  </si>
  <si>
    <t>Plantaciones en las que se realizan cortas a hecho al alcanzar su turno y, posteriormente se reponen. El turno mínimo admisible es de 8 años.</t>
  </si>
  <si>
    <r>
      <t>Año plant.</t>
    </r>
    <r>
      <rPr>
        <b/>
        <vertAlign val="superscript"/>
        <sz val="10"/>
        <color indexed="9"/>
        <rFont val="Arial Narrow"/>
        <family val="2"/>
      </rPr>
      <t>1</t>
    </r>
  </si>
  <si>
    <r>
      <t>Turno</t>
    </r>
    <r>
      <rPr>
        <b/>
        <vertAlign val="superscript"/>
        <sz val="10"/>
        <color indexed="9"/>
        <rFont val="Arial Narrow"/>
        <family val="2"/>
      </rPr>
      <t xml:space="preserve"> 2
</t>
    </r>
    <r>
      <rPr>
        <b/>
        <sz val="10"/>
        <color indexed="9"/>
        <rFont val="Arial Narrow"/>
        <family val="2"/>
      </rPr>
      <t>(años)</t>
    </r>
  </si>
  <si>
    <r>
      <t>Superficie de plant.</t>
    </r>
    <r>
      <rPr>
        <b/>
        <vertAlign val="superscript"/>
        <sz val="10"/>
        <color theme="0"/>
        <rFont val="Arial Narrow"/>
        <family val="2"/>
      </rPr>
      <t>3</t>
    </r>
  </si>
  <si>
    <r>
      <t>Nº pies objetivo</t>
    </r>
    <r>
      <rPr>
        <b/>
        <vertAlign val="superscript"/>
        <sz val="10"/>
        <color indexed="9"/>
        <rFont val="Arial Narrow"/>
        <family val="2"/>
      </rPr>
      <t xml:space="preserve"> 4</t>
    </r>
  </si>
  <si>
    <t>Absorciones (cortas a hecho)</t>
  </si>
  <si>
    <r>
      <t>t CO</t>
    </r>
    <r>
      <rPr>
        <b/>
        <vertAlign val="subscript"/>
        <sz val="10"/>
        <color indexed="9"/>
        <rFont val="Arial Narrow"/>
        <family val="2"/>
      </rPr>
      <t>2</t>
    </r>
    <r>
      <rPr>
        <b/>
        <sz val="10"/>
        <color indexed="9"/>
        <rFont val="Arial Narrow"/>
        <family val="2"/>
      </rPr>
      <t>/pie</t>
    </r>
  </si>
  <si>
    <r>
      <t>t CO</t>
    </r>
    <r>
      <rPr>
        <b/>
        <vertAlign val="subscript"/>
        <sz val="10"/>
        <color indexed="9"/>
        <rFont val="Arial Narrow"/>
        <family val="2"/>
      </rPr>
      <t>2</t>
    </r>
  </si>
  <si>
    <r>
      <t>t CO</t>
    </r>
    <r>
      <rPr>
        <b/>
        <vertAlign val="subscript"/>
        <sz val="10"/>
        <color theme="0"/>
        <rFont val="Arial Narrow"/>
        <family val="2"/>
      </rPr>
      <t>2</t>
    </r>
    <r>
      <rPr>
        <b/>
        <sz val="10"/>
        <color theme="0"/>
        <rFont val="Arial Narrow"/>
        <family val="2"/>
      </rPr>
      <t>/ha</t>
    </r>
  </si>
  <si>
    <t>Año plant.</t>
  </si>
  <si>
    <t>A</t>
  </si>
  <si>
    <t xml:space="preserve">Absorciones previstas al final del periodo de permanencia </t>
  </si>
  <si>
    <t>B</t>
  </si>
  <si>
    <t>C</t>
  </si>
  <si>
    <t>Absorciones cedidas a la BOLSA DE GARANTÍA = cantidad equivalente al 10% de las absorciones disponibles</t>
  </si>
  <si>
    <t>Total</t>
  </si>
  <si>
    <r>
      <t>Absorciones disponibles (t CO</t>
    </r>
    <r>
      <rPr>
        <b/>
        <vertAlign val="subscript"/>
        <sz val="13"/>
        <color indexed="9"/>
        <rFont val="Arial Narrow"/>
        <family val="2"/>
      </rPr>
      <t>2</t>
    </r>
    <r>
      <rPr>
        <b/>
        <sz val="13"/>
        <color indexed="9"/>
        <rFont val="Arial Narrow"/>
        <family val="2"/>
      </rPr>
      <t>) = B - C</t>
    </r>
  </si>
  <si>
    <t xml:space="preserve">  </t>
  </si>
  <si>
    <t xml:space="preserve">                                                                                4. FACTORES DE ABSORCIÓN DE LAS ESPECIES FORESTALES ESPAÑOLAS</t>
  </si>
  <si>
    <r>
      <t>Absorciones acumuladas estimadas (t CO</t>
    </r>
    <r>
      <rPr>
        <b/>
        <vertAlign val="subscript"/>
        <sz val="11"/>
        <color indexed="9"/>
        <rFont val="Arial Narrow"/>
        <family val="2"/>
      </rPr>
      <t>2</t>
    </r>
    <r>
      <rPr>
        <b/>
        <sz val="11"/>
        <color indexed="9"/>
        <rFont val="Arial Narrow"/>
        <family val="2"/>
      </rPr>
      <t>/pie)</t>
    </r>
  </si>
  <si>
    <t>Fuente</t>
  </si>
  <si>
    <t>20 años</t>
  </si>
  <si>
    <t>25 años</t>
  </si>
  <si>
    <t>30 años</t>
  </si>
  <si>
    <t>35 años</t>
  </si>
  <si>
    <t>40 años</t>
  </si>
  <si>
    <r>
      <t xml:space="preserve">Tabla 201 del Inventario Forestal Nacional 3 y Anexo 2 de la publicación </t>
    </r>
    <r>
      <rPr>
        <i/>
        <sz val="11"/>
        <color indexed="8"/>
        <rFont val="Arial Narrow"/>
        <family val="2"/>
      </rPr>
      <t>“Las Coníferas en el primer Inventario Forestal Nacional</t>
    </r>
    <r>
      <rPr>
        <sz val="11"/>
        <color indexed="8"/>
        <rFont val="Arial Narrow"/>
        <family val="2"/>
      </rPr>
      <t>”.</t>
    </r>
  </si>
  <si>
    <t>Abies pinsapo</t>
  </si>
  <si>
    <r>
      <t>Tabla 201 del Inventario Forestal Nacional 3 y Anexo 2 de la publicación “</t>
    </r>
    <r>
      <rPr>
        <i/>
        <sz val="11"/>
        <color indexed="8"/>
        <rFont val="Arial Narrow"/>
        <family val="2"/>
      </rPr>
      <t>Las Coníferas en el primer Inventario Forestal Nacional</t>
    </r>
    <r>
      <rPr>
        <sz val="11"/>
        <color indexed="8"/>
        <rFont val="Arial Narrow"/>
        <family val="2"/>
      </rPr>
      <t>”.</t>
    </r>
  </si>
  <si>
    <t>Acer spp.</t>
  </si>
  <si>
    <r>
      <t>Tabla 201 del Inventario Forestal Nacional 3 y Anexo 2 de la publicación “</t>
    </r>
    <r>
      <rPr>
        <i/>
        <sz val="11"/>
        <color indexed="8"/>
        <rFont val="Arial Narrow"/>
        <family val="2"/>
      </rPr>
      <t>Las Frondosas en el primer Inventario Forestal Nacional</t>
    </r>
    <r>
      <rPr>
        <sz val="11"/>
        <color indexed="8"/>
        <rFont val="Arial Narrow"/>
        <family val="2"/>
      </rPr>
      <t xml:space="preserve">”. </t>
    </r>
  </si>
  <si>
    <t>Alnus spp.</t>
  </si>
  <si>
    <t>Amelanchier ovalis</t>
  </si>
  <si>
    <t>Asimilación</t>
  </si>
  <si>
    <t>Betula spp.</t>
  </si>
  <si>
    <t>Carpinus betulus</t>
  </si>
  <si>
    <t>Castanea sativa</t>
  </si>
  <si>
    <t>Ceratonia siliqua</t>
  </si>
  <si>
    <t>Cedrus atlantica</t>
  </si>
  <si>
    <t>Celtis australis</t>
  </si>
  <si>
    <t>Chamaecyparis lawsoniana</t>
  </si>
  <si>
    <t>Cornus sanguinea</t>
  </si>
  <si>
    <t>Corylus avellana</t>
  </si>
  <si>
    <t>Crataegus spp.</t>
  </si>
  <si>
    <t>Cupressus arizonica</t>
  </si>
  <si>
    <t>Cupressus macrocarpa</t>
  </si>
  <si>
    <t>Cupressus sempervirens</t>
  </si>
  <si>
    <t>Erica arborea (Canarias)</t>
  </si>
  <si>
    <t>Eucalyptus camaldulensis</t>
  </si>
  <si>
    <t>Eucalyptus globulus</t>
  </si>
  <si>
    <t>Fagus sylvatica</t>
  </si>
  <si>
    <r>
      <t xml:space="preserve">Madrigal Collazo, J.G. et al., Fundación Conde del Valle de Salazar, Madrid, 1999, </t>
    </r>
    <r>
      <rPr>
        <i/>
        <sz val="11"/>
        <color indexed="8"/>
        <rFont val="Arial Narrow"/>
        <family val="2"/>
      </rPr>
      <t>Tablas de producción para los montes españoles.</t>
    </r>
  </si>
  <si>
    <t>Fraxinus spp.</t>
  </si>
  <si>
    <t>Ilex aquifolium</t>
  </si>
  <si>
    <t>Ilex canariensis</t>
  </si>
  <si>
    <t>Juglans regia</t>
  </si>
  <si>
    <t>Juniperus oxycedrus, J. communis</t>
  </si>
  <si>
    <t>Juniperus phoenicea</t>
  </si>
  <si>
    <t>Juniperus thurifera</t>
  </si>
  <si>
    <t>Larix spp.</t>
  </si>
  <si>
    <t>Tabla 201 e Inventario de emisiones 1990-2012</t>
  </si>
  <si>
    <t>Laurus azorica</t>
  </si>
  <si>
    <t>Laurus nobilis</t>
  </si>
  <si>
    <t>Malus sylvestris</t>
  </si>
  <si>
    <t>Myrica faya</t>
  </si>
  <si>
    <t>Myrtus communis</t>
  </si>
  <si>
    <t>Olea europaea</t>
  </si>
  <si>
    <t>Phillyrea latifolia</t>
  </si>
  <si>
    <t>Phoenix spp.</t>
  </si>
  <si>
    <t>Picea abies</t>
  </si>
  <si>
    <t>Pinus canariensis</t>
  </si>
  <si>
    <t>Pinus halepensis</t>
  </si>
  <si>
    <t>Pinus nigra Sistema Ibérico</t>
  </si>
  <si>
    <r>
      <t>Madrigal Collazo, J.G.</t>
    </r>
    <r>
      <rPr>
        <i/>
        <sz val="11"/>
        <color indexed="8"/>
        <rFont val="Arial Narrow"/>
        <family val="2"/>
      </rPr>
      <t xml:space="preserve"> et al</t>
    </r>
    <r>
      <rPr>
        <sz val="11"/>
        <color indexed="8"/>
        <rFont val="Arial Narrow"/>
        <family val="2"/>
      </rPr>
      <t xml:space="preserve">., Fundación Conde del Valle de Salazar, Madrid, 1999, </t>
    </r>
    <r>
      <rPr>
        <i/>
        <sz val="11"/>
        <color indexed="8"/>
        <rFont val="Arial Narrow"/>
        <family val="2"/>
      </rPr>
      <t>Tablas de producción para los montes españoles</t>
    </r>
    <r>
      <rPr>
        <sz val="11"/>
        <color indexed="8"/>
        <rFont val="Arial Narrow"/>
        <family val="2"/>
      </rPr>
      <t>.</t>
    </r>
  </si>
  <si>
    <r>
      <t xml:space="preserve">Pinus nigra </t>
    </r>
    <r>
      <rPr>
        <sz val="10"/>
        <rFont val="Arial Narrow"/>
        <family val="2"/>
      </rPr>
      <t>(Resto)</t>
    </r>
  </si>
  <si>
    <r>
      <t>Pinus pinaster ssp. atlantica</t>
    </r>
    <r>
      <rPr>
        <sz val="10"/>
        <rFont val="Arial Narrow"/>
        <family val="2"/>
      </rPr>
      <t xml:space="preserve"> Zona Norte interior</t>
    </r>
  </si>
  <si>
    <r>
      <t>Pinus pinaster ssp. atlantica</t>
    </r>
    <r>
      <rPr>
        <sz val="10"/>
        <rFont val="Arial Narrow"/>
        <family val="2"/>
      </rPr>
      <t xml:space="preserve"> Zona Norte costera</t>
    </r>
  </si>
  <si>
    <t>Pinus pinaster ssp. mesogeensis Sistema Central</t>
  </si>
  <si>
    <r>
      <t xml:space="preserve">Pinus pinaster </t>
    </r>
    <r>
      <rPr>
        <sz val="10"/>
        <rFont val="Arial Narrow"/>
        <family val="2"/>
      </rPr>
      <t>(Resto)</t>
    </r>
  </si>
  <si>
    <t>Pinus pinea</t>
  </si>
  <si>
    <t>Pinus radiata</t>
  </si>
  <si>
    <t>Pinus sylvestris Sistema Central</t>
  </si>
  <si>
    <t>Pinus sylvestris Sistema Ibérico</t>
  </si>
  <si>
    <t>Pinus sylvestris Pirineos</t>
  </si>
  <si>
    <r>
      <t xml:space="preserve">Pinus sylvestris </t>
    </r>
    <r>
      <rPr>
        <sz val="10"/>
        <rFont val="Arial Narrow"/>
        <family val="2"/>
      </rPr>
      <t>(Resto)</t>
    </r>
  </si>
  <si>
    <t>Pinus uncinata</t>
  </si>
  <si>
    <t>Pistacia terebinthus</t>
  </si>
  <si>
    <t>Platanus hispanica</t>
  </si>
  <si>
    <t>Populus alba</t>
  </si>
  <si>
    <t>Populus nigra</t>
  </si>
  <si>
    <t>Populus x canadensis</t>
  </si>
  <si>
    <t>Prunus spp.</t>
  </si>
  <si>
    <t>Pseudotsuga menziesii</t>
  </si>
  <si>
    <t>Pyrus spp.</t>
  </si>
  <si>
    <t>Quercus canariensis</t>
  </si>
  <si>
    <t>Quercus faginea</t>
  </si>
  <si>
    <t>Quercus ilex</t>
  </si>
  <si>
    <t>Quercus petraea</t>
  </si>
  <si>
    <t>Quercus pubescens</t>
  </si>
  <si>
    <t>Quercus pyrenaica</t>
  </si>
  <si>
    <t>Quercus robur</t>
  </si>
  <si>
    <t>Quercus rubra</t>
  </si>
  <si>
    <t>Quercus suber</t>
  </si>
  <si>
    <t>Rhamnus alaternus</t>
  </si>
  <si>
    <t>Robinia pseudacacia</t>
  </si>
  <si>
    <t>Salix spp.</t>
  </si>
  <si>
    <t>Sorbus spp.</t>
  </si>
  <si>
    <t>Tamarix spp.</t>
  </si>
  <si>
    <t>Taxus baccata</t>
  </si>
  <si>
    <t>Tetraclinis articulata</t>
  </si>
  <si>
    <t>Thuja spp.</t>
  </si>
  <si>
    <t>Tilia spp.</t>
  </si>
  <si>
    <t>(1)</t>
  </si>
  <si>
    <r>
      <t xml:space="preserve">Tabla 201 del Inventario Forestal Nacional 3 y Anexo 2 de la publicación </t>
    </r>
    <r>
      <rPr>
        <i/>
        <sz val="11"/>
        <rFont val="Arial Narrow"/>
        <family val="2"/>
      </rPr>
      <t>“Las Coníferas en el primer Inventario Forestal Nacional</t>
    </r>
    <r>
      <rPr>
        <sz val="11"/>
        <rFont val="Arial Narrow"/>
        <family val="2"/>
      </rPr>
      <t>”.</t>
    </r>
  </si>
  <si>
    <t>(2)</t>
  </si>
  <si>
    <r>
      <t>Tabla 201 del Inventario Forestal Nacional 3 y Anexo 2 de la publicación “</t>
    </r>
    <r>
      <rPr>
        <i/>
        <sz val="11"/>
        <rFont val="Arial Narrow"/>
        <family val="2"/>
      </rPr>
      <t>Las Frondosas en el primer Inventario Forestal Nacional</t>
    </r>
    <r>
      <rPr>
        <sz val="11"/>
        <rFont val="Arial Narrow"/>
        <family val="2"/>
      </rPr>
      <t xml:space="preserve">”. </t>
    </r>
  </si>
  <si>
    <t>(3)</t>
  </si>
  <si>
    <r>
      <t>Madrigal Collazo, J.G.</t>
    </r>
    <r>
      <rPr>
        <i/>
        <sz val="11"/>
        <rFont val="Arial Narrow"/>
        <family val="2"/>
      </rPr>
      <t xml:space="preserve"> et al</t>
    </r>
    <r>
      <rPr>
        <sz val="11"/>
        <rFont val="Arial Narrow"/>
        <family val="2"/>
      </rPr>
      <t xml:space="preserve">., Fundación Conde del Valle de Salazar, Madrid, 1999, </t>
    </r>
    <r>
      <rPr>
        <i/>
        <sz val="11"/>
        <rFont val="Arial Narrow"/>
        <family val="2"/>
      </rPr>
      <t>Tablas de producción para los montes españoles</t>
    </r>
    <r>
      <rPr>
        <sz val="11"/>
        <rFont val="Arial Narrow"/>
        <family val="2"/>
      </rPr>
      <t>.</t>
    </r>
  </si>
  <si>
    <t>(4)</t>
  </si>
  <si>
    <t>Tabla 201 del Inventario Forestal Nacional 3 e Informe de emisiones de gases de efecto invernadero en España 1990-2012.</t>
  </si>
  <si>
    <r>
      <t xml:space="preserve">                                                       REVISIONES DE LA CALCULADORA DE ABSORCIONES</t>
    </r>
    <r>
      <rPr>
        <b/>
        <i/>
        <sz val="14"/>
        <color indexed="9"/>
        <rFont val="Arial Narrow"/>
        <family val="2"/>
      </rPr>
      <t xml:space="preserve"> EX ANTE</t>
    </r>
    <r>
      <rPr>
        <b/>
        <sz val="14"/>
        <color indexed="9"/>
        <rFont val="Arial Narrow"/>
        <family val="2"/>
      </rPr>
      <t xml:space="preserve"> DE CO</t>
    </r>
    <r>
      <rPr>
        <b/>
        <vertAlign val="subscript"/>
        <sz val="14"/>
        <color indexed="9"/>
        <rFont val="Arial Narrow"/>
        <family val="2"/>
      </rPr>
      <t>2</t>
    </r>
    <r>
      <rPr>
        <b/>
        <sz val="14"/>
        <color indexed="9"/>
        <rFont val="Arial Narrow"/>
        <family val="2"/>
      </rPr>
      <t xml:space="preserve"> DE LAS ESPECIES FORESTALES ARBÓREAS ESPAÑOLAS</t>
    </r>
  </si>
  <si>
    <t>Versión</t>
  </si>
  <si>
    <t>Fecha modificación</t>
  </si>
  <si>
    <t>Revisiones</t>
  </si>
  <si>
    <t>V1</t>
  </si>
  <si>
    <t>-</t>
  </si>
  <si>
    <t>V2</t>
  </si>
  <si>
    <r>
      <t>Pestaña "</t>
    </r>
    <r>
      <rPr>
        <b/>
        <sz val="11"/>
        <rFont val="Arial Narrow"/>
        <family val="2"/>
      </rPr>
      <t>Datos generales del proyecto</t>
    </r>
    <r>
      <rPr>
        <sz val="11"/>
        <rFont val="Arial Narrow"/>
        <family val="2"/>
      </rPr>
      <t xml:space="preserve">": Se añaden nuevas celdas para indicar hasta 4 referencias catastrales con sus respectivas superficies y superficies de plantación. Se añaden también celdas para indicar hasta 5 años de plantación diferentes.
Pestaña </t>
    </r>
    <r>
      <rPr>
        <b/>
        <sz val="11"/>
        <rFont val="Arial Narrow"/>
        <family val="2"/>
      </rPr>
      <t>"Cálculo de absorciones"</t>
    </r>
    <r>
      <rPr>
        <sz val="11"/>
        <rFont val="Arial Narrow"/>
        <family val="2"/>
      </rPr>
      <t>. Se corrigen las fórmulas para que la calculadora funcione para periodos de permanencia superiores a 30 años.
Pestaña</t>
    </r>
    <r>
      <rPr>
        <b/>
        <sz val="11"/>
        <rFont val="Arial Narrow"/>
        <family val="2"/>
      </rPr>
      <t xml:space="preserve"> "Factores de absorción"</t>
    </r>
    <r>
      <rPr>
        <sz val="11"/>
        <rFont val="Arial Narrow"/>
        <family val="2"/>
      </rPr>
      <t xml:space="preserve">: Se sustituyen los factores de absorción de las especies </t>
    </r>
    <r>
      <rPr>
        <i/>
        <sz val="11"/>
        <rFont val="Arial Narrow"/>
        <family val="2"/>
      </rPr>
      <t>Quercus suber</t>
    </r>
    <r>
      <rPr>
        <sz val="11"/>
        <rFont val="Arial Narrow"/>
        <family val="2"/>
      </rPr>
      <t xml:space="preserve">, </t>
    </r>
    <r>
      <rPr>
        <i/>
        <sz val="11"/>
        <rFont val="Arial Narrow"/>
        <family val="2"/>
      </rPr>
      <t>Quercus ilex</t>
    </r>
    <r>
      <rPr>
        <sz val="11"/>
        <rFont val="Arial Narrow"/>
        <family val="2"/>
      </rPr>
      <t xml:space="preserve"> y </t>
    </r>
    <r>
      <rPr>
        <i/>
        <sz val="11"/>
        <rFont val="Arial Narrow"/>
        <family val="2"/>
      </rPr>
      <t>Larix spp</t>
    </r>
    <r>
      <rPr>
        <sz val="11"/>
        <rFont val="Arial Narrow"/>
        <family val="2"/>
      </rPr>
      <t xml:space="preserve">. que se obtuvieron a partir de la Tabla 201 del Inventario Forestal Nacional 3 y del Anexo 2 de las publicaciones de coníferas y frondosas del primer Inventario Forestal Nacional por los obtenidos a través de la Tabla 201 del Inventario Forestal Nacional 3 y el Informe de emisiones de gases de efecto invernadero en España 1990-2012.
Se corrigen los valores de los factores de absorción del </t>
    </r>
    <r>
      <rPr>
        <i/>
        <sz val="11"/>
        <rFont val="Arial Narrow"/>
        <family val="2"/>
      </rPr>
      <t>Pinus sylvestris</t>
    </r>
    <r>
      <rPr>
        <sz val="11"/>
        <rFont val="Arial Narrow"/>
        <family val="2"/>
      </rPr>
      <t xml:space="preserve"> Pirineos y </t>
    </r>
    <r>
      <rPr>
        <i/>
        <sz val="11"/>
        <rFont val="Arial Narrow"/>
        <family val="2"/>
      </rPr>
      <t>Pinus sylvestris</t>
    </r>
    <r>
      <rPr>
        <sz val="11"/>
        <rFont val="Arial Narrow"/>
        <family val="2"/>
      </rPr>
      <t xml:space="preserve"> (Resto).</t>
    </r>
  </si>
  <si>
    <t>V3</t>
  </si>
  <si>
    <r>
      <t xml:space="preserve">Pestaña </t>
    </r>
    <r>
      <rPr>
        <b/>
        <sz val="11"/>
        <rFont val="Arial Narrow"/>
        <family val="2"/>
      </rPr>
      <t>"Cálculo de absorciones"</t>
    </r>
    <r>
      <rPr>
        <sz val="11"/>
        <rFont val="Arial Narrow"/>
        <family val="2"/>
      </rPr>
      <t xml:space="preserve"> pasa a denominarse </t>
    </r>
    <r>
      <rPr>
        <b/>
        <sz val="11"/>
        <rFont val="Arial Narrow"/>
        <family val="2"/>
      </rPr>
      <t xml:space="preserve">"2. Estimación absorción total" </t>
    </r>
    <r>
      <rPr>
        <sz val="11"/>
        <rFont val="Arial Narrow"/>
        <family val="2"/>
      </rPr>
      <t xml:space="preserve">y se corrigen celdas para que el cálculo se realice en cualquier caso con periodos de ciclo de corta superiores a 8 años y periodo de permanencia inferior a 50 años.
Pestaña </t>
    </r>
    <r>
      <rPr>
        <b/>
        <sz val="11"/>
        <rFont val="Arial Narrow"/>
        <family val="2"/>
      </rPr>
      <t>"Resultados - Absorciones futuras disponibles para compensar"</t>
    </r>
    <r>
      <rPr>
        <sz val="11"/>
        <rFont val="Arial Narrow"/>
        <family val="2"/>
      </rPr>
      <t xml:space="preserve"> pasa a denominarse </t>
    </r>
    <r>
      <rPr>
        <b/>
        <sz val="11"/>
        <rFont val="Arial Narrow"/>
        <family val="2"/>
      </rPr>
      <t xml:space="preserve">"3. Absorciones_Disponibles" </t>
    </r>
    <r>
      <rPr>
        <sz val="11"/>
        <rFont val="Arial Narrow"/>
        <family val="2"/>
      </rPr>
      <t>y se descuenta la cantidad a ceder a la bolsa de garantía (cantidad equivalente al 10% de las absorciones disponibles) a las absorciones registradas útiles. Se eliminan los decimales mediante redondeo al número entero más próximo. Se reestructuran los resultados para dividir de forma clara las absorciones generadas por el proyecto y las que se generarían otros años de plantación.</t>
    </r>
  </si>
  <si>
    <t>V4</t>
  </si>
  <si>
    <r>
      <t xml:space="preserve">Pestaña </t>
    </r>
    <r>
      <rPr>
        <b/>
        <sz val="11"/>
        <rFont val="Arial Narrow"/>
        <family val="2"/>
      </rPr>
      <t>"Factores de absorción"</t>
    </r>
    <r>
      <rPr>
        <sz val="11"/>
        <rFont val="Arial Narrow"/>
        <family val="2"/>
      </rPr>
      <t xml:space="preserve">. Se redondea a 2 el número de decimales que se visualiza en esta pestaña. Se corrigen los factores de absorción de </t>
    </r>
    <r>
      <rPr>
        <i/>
        <sz val="11"/>
        <rFont val="Arial Narrow"/>
        <family val="2"/>
      </rPr>
      <t xml:space="preserve">Alnus sp. </t>
    </r>
    <r>
      <rPr>
        <sz val="11"/>
        <rFont val="Arial Narrow"/>
        <family val="2"/>
      </rPr>
      <t xml:space="preserve">Se eliminan del listado las especies </t>
    </r>
    <r>
      <rPr>
        <i/>
        <sz val="11"/>
        <rFont val="Arial Narrow"/>
        <family val="2"/>
      </rPr>
      <t xml:space="preserve">Acacia spp. </t>
    </r>
    <r>
      <rPr>
        <sz val="11"/>
        <rFont val="Arial Narrow"/>
        <family val="2"/>
      </rPr>
      <t xml:space="preserve">y </t>
    </r>
    <r>
      <rPr>
        <i/>
        <sz val="11"/>
        <rFont val="Arial Narrow"/>
        <family val="2"/>
      </rPr>
      <t>Ailanthus altissima</t>
    </r>
    <r>
      <rPr>
        <sz val="11"/>
        <rFont val="Arial Narrow"/>
        <family val="2"/>
      </rPr>
      <t xml:space="preserve"> por formar parte del </t>
    </r>
    <r>
      <rPr>
        <i/>
        <sz val="11"/>
        <rFont val="Arial Narrow"/>
        <family val="2"/>
      </rPr>
      <t>Catálogo Español de Especies Exóticas Invasoras</t>
    </r>
    <r>
      <rPr>
        <sz val="11"/>
        <rFont val="Arial Narrow"/>
        <family val="2"/>
      </rPr>
      <t xml:space="preserve">. Se detalla que la especie </t>
    </r>
    <r>
      <rPr>
        <i/>
        <sz val="11"/>
        <rFont val="Arial Narrow"/>
        <family val="2"/>
      </rPr>
      <t>Erica arborea</t>
    </r>
    <r>
      <rPr>
        <sz val="11"/>
        <rFont val="Arial Narrow"/>
        <family val="2"/>
      </rPr>
      <t xml:space="preserve"> sólo puede incluirse si se encuentra en las Islas Canarias.</t>
    </r>
  </si>
  <si>
    <t>V5</t>
  </si>
  <si>
    <r>
      <t xml:space="preserve">Pestaña </t>
    </r>
    <r>
      <rPr>
        <b/>
        <sz val="11"/>
        <rFont val="Arial Narrow"/>
        <family val="2"/>
      </rPr>
      <t>"Estimación absorción total"</t>
    </r>
    <r>
      <rPr>
        <sz val="11"/>
        <rFont val="Arial Narrow"/>
        <family val="2"/>
      </rPr>
      <t>. Corrección en las formulas</t>
    </r>
  </si>
  <si>
    <t>V6</t>
  </si>
  <si>
    <t>1. Datos generales del proyecto</t>
  </si>
  <si>
    <t>Tipo de solicitud</t>
  </si>
  <si>
    <t>Nuevo proyecto</t>
  </si>
  <si>
    <t>Periodo de permanencia</t>
  </si>
  <si>
    <t>Año plant. 2</t>
  </si>
  <si>
    <t>Año plant. 3</t>
  </si>
  <si>
    <t>Año de inicio del proyecto</t>
  </si>
  <si>
    <t>Se permiten hasta 3 nuevos cálculos</t>
  </si>
  <si>
    <t>Superficie plantación total</t>
  </si>
  <si>
    <t>Sup. plantación A</t>
  </si>
  <si>
    <t>Sup. plantación B</t>
  </si>
  <si>
    <t>Lista provincias</t>
  </si>
  <si>
    <t>Albacete</t>
  </si>
  <si>
    <t>Alicante/Alacant</t>
  </si>
  <si>
    <t>Almería</t>
  </si>
  <si>
    <t>Asturias</t>
  </si>
  <si>
    <t>Ávila</t>
  </si>
  <si>
    <t>Badajoz</t>
  </si>
  <si>
    <t>Balears, Illes</t>
  </si>
  <si>
    <t>Barcelona</t>
  </si>
  <si>
    <t>Bizkaia</t>
  </si>
  <si>
    <t>Burgos</t>
  </si>
  <si>
    <t>Cáceres</t>
  </si>
  <si>
    <t>Cádiz</t>
  </si>
  <si>
    <t>Cantabria</t>
  </si>
  <si>
    <t>Castellón/Castelló</t>
  </si>
  <si>
    <t>Ciudad Real</t>
  </si>
  <si>
    <t>Córdoba</t>
  </si>
  <si>
    <t>Coruña, A</t>
  </si>
  <si>
    <t>Cuenca</t>
  </si>
  <si>
    <t>Gipuzkoa</t>
  </si>
  <si>
    <t>Girona</t>
  </si>
  <si>
    <t>Granada</t>
  </si>
  <si>
    <t>Guadalajara</t>
  </si>
  <si>
    <t>Huelva</t>
  </si>
  <si>
    <t>Huesca</t>
  </si>
  <si>
    <t>Jaén</t>
  </si>
  <si>
    <t>León</t>
  </si>
  <si>
    <t>Lleida</t>
  </si>
  <si>
    <t>Lugo</t>
  </si>
  <si>
    <t>Madrid</t>
  </si>
  <si>
    <t>Málaga</t>
  </si>
  <si>
    <t>Murcia</t>
  </si>
  <si>
    <t>Navarra</t>
  </si>
  <si>
    <t>Ourense</t>
  </si>
  <si>
    <t>Palencia</t>
  </si>
  <si>
    <t>Palmas, Las</t>
  </si>
  <si>
    <t>Pontevedra</t>
  </si>
  <si>
    <t>Rioja, La</t>
  </si>
  <si>
    <t>Salamanca</t>
  </si>
  <si>
    <t>Santa Cruz de Tenerife</t>
  </si>
  <si>
    <t>Segovia</t>
  </si>
  <si>
    <t>Sevilla</t>
  </si>
  <si>
    <t>Soria</t>
  </si>
  <si>
    <t>Tarragona</t>
  </si>
  <si>
    <t>Teruel</t>
  </si>
  <si>
    <t>Toledo</t>
  </si>
  <si>
    <t>Valencia/València</t>
  </si>
  <si>
    <t>Valladolid</t>
  </si>
  <si>
    <t>Zamora</t>
  </si>
  <si>
    <t>Zaragoza</t>
  </si>
  <si>
    <t>Ceuta</t>
  </si>
  <si>
    <t>Melilla</t>
  </si>
  <si>
    <t>2. Datos de absorciones por edades y especies</t>
  </si>
  <si>
    <t xml:space="preserve"> Lista Especie</t>
  </si>
  <si>
    <r>
      <t>Abs 20 
(t CO</t>
    </r>
    <r>
      <rPr>
        <vertAlign val="subscript"/>
        <sz val="10"/>
        <rFont val="Calibri"/>
        <family val="2"/>
        <scheme val="minor"/>
      </rPr>
      <t>2</t>
    </r>
    <r>
      <rPr>
        <sz val="10"/>
        <rFont val="Calibri"/>
        <family val="2"/>
        <scheme val="minor"/>
      </rPr>
      <t>/pie)</t>
    </r>
  </si>
  <si>
    <r>
      <t>Abs 25 
(t CO</t>
    </r>
    <r>
      <rPr>
        <vertAlign val="subscript"/>
        <sz val="10"/>
        <rFont val="Calibri"/>
        <family val="2"/>
        <scheme val="minor"/>
      </rPr>
      <t>2</t>
    </r>
    <r>
      <rPr>
        <sz val="10"/>
        <rFont val="Calibri"/>
        <family val="2"/>
        <scheme val="minor"/>
      </rPr>
      <t>/pie)</t>
    </r>
  </si>
  <si>
    <r>
      <t>Abs 30 
(t CO</t>
    </r>
    <r>
      <rPr>
        <vertAlign val="subscript"/>
        <sz val="10"/>
        <rFont val="Calibri"/>
        <family val="2"/>
        <scheme val="minor"/>
      </rPr>
      <t>2</t>
    </r>
    <r>
      <rPr>
        <sz val="10"/>
        <rFont val="Calibri"/>
        <family val="2"/>
        <scheme val="minor"/>
      </rPr>
      <t>/pie)</t>
    </r>
  </si>
  <si>
    <r>
      <t>Abs 35 
(t CO</t>
    </r>
    <r>
      <rPr>
        <vertAlign val="subscript"/>
        <sz val="10"/>
        <rFont val="Calibri"/>
        <family val="2"/>
        <scheme val="minor"/>
      </rPr>
      <t>2</t>
    </r>
    <r>
      <rPr>
        <sz val="10"/>
        <rFont val="Calibri"/>
        <family val="2"/>
        <scheme val="minor"/>
      </rPr>
      <t xml:space="preserve">/pie) </t>
    </r>
  </si>
  <si>
    <r>
      <t>Abs 40 
(t CO</t>
    </r>
    <r>
      <rPr>
        <vertAlign val="subscript"/>
        <sz val="10"/>
        <rFont val="Calibri"/>
        <family val="2"/>
        <scheme val="minor"/>
      </rPr>
      <t>2</t>
    </r>
    <r>
      <rPr>
        <sz val="10"/>
        <rFont val="Calibri"/>
        <family val="2"/>
        <scheme val="minor"/>
      </rPr>
      <t>/pie)</t>
    </r>
  </si>
  <si>
    <r>
      <t>Abs 45 
(t CO</t>
    </r>
    <r>
      <rPr>
        <vertAlign val="subscript"/>
        <sz val="10"/>
        <rFont val="Calibri"/>
        <family val="2"/>
        <scheme val="minor"/>
      </rPr>
      <t>2</t>
    </r>
    <r>
      <rPr>
        <sz val="10"/>
        <rFont val="Calibri"/>
        <family val="2"/>
        <scheme val="minor"/>
      </rPr>
      <t>/pie)</t>
    </r>
  </si>
  <si>
    <r>
      <t>Abs 50 
(t CO</t>
    </r>
    <r>
      <rPr>
        <vertAlign val="subscript"/>
        <sz val="10"/>
        <rFont val="Calibri"/>
        <family val="2"/>
        <scheme val="minor"/>
      </rPr>
      <t>2</t>
    </r>
    <r>
      <rPr>
        <sz val="10"/>
        <rFont val="Calibri"/>
        <family val="2"/>
        <scheme val="minor"/>
      </rPr>
      <t>/pie)</t>
    </r>
  </si>
  <si>
    <t>Abs 30 
(t CO2/pie)</t>
  </si>
  <si>
    <t>Tabla 201 del IFN3 y Anexo 2 (Coníferas) IFN1 (1)</t>
  </si>
  <si>
    <t>Tabla 201 del IFN3 y Anexo 2 (frondosas) IFN1 (2)</t>
  </si>
  <si>
    <t>Pinus pinaster (Resto)</t>
  </si>
  <si>
    <t>Pinus sylvestris (Resto)</t>
  </si>
  <si>
    <t>Pinus nigra (Resto)</t>
  </si>
  <si>
    <t>Tablas producción Madrigal (3)</t>
  </si>
  <si>
    <t>Quercus pubescens (Q. humilis)</t>
  </si>
  <si>
    <t>Pinus pinaster ssp. atlantica Zona Norte interior</t>
  </si>
  <si>
    <t>Pinus pinaster ssp. atlantica Zona Norte costera</t>
  </si>
  <si>
    <t>3. Cálculos:  estimación absorción total (PARA PERIODO DE PERMANENCIA)</t>
  </si>
  <si>
    <t>Opción A.1</t>
  </si>
  <si>
    <t>Año plant</t>
  </si>
  <si>
    <t>nº pies</t>
  </si>
  <si>
    <r>
      <t>t CO</t>
    </r>
    <r>
      <rPr>
        <vertAlign val="subscript"/>
        <sz val="10"/>
        <rFont val="Calibri"/>
        <family val="2"/>
        <scheme val="minor"/>
      </rPr>
      <t>2</t>
    </r>
    <r>
      <rPr>
        <sz val="10"/>
        <rFont val="Calibri"/>
        <family val="2"/>
        <scheme val="minor"/>
      </rPr>
      <t>/pie</t>
    </r>
  </si>
  <si>
    <r>
      <t>t CO</t>
    </r>
    <r>
      <rPr>
        <b/>
        <vertAlign val="subscript"/>
        <sz val="10"/>
        <rFont val="Calibri"/>
        <family val="2"/>
        <scheme val="minor"/>
      </rPr>
      <t>2</t>
    </r>
  </si>
  <si>
    <t>Desfase</t>
  </si>
  <si>
    <t>30-35</t>
  </si>
  <si>
    <t>35-40</t>
  </si>
  <si>
    <t>mayor 40</t>
  </si>
  <si>
    <r>
      <t>Absorciones unitarias 
(t CO</t>
    </r>
    <r>
      <rPr>
        <b/>
        <vertAlign val="subscript"/>
        <sz val="10"/>
        <color indexed="9"/>
        <rFont val="Calibri"/>
        <family val="2"/>
        <scheme val="minor"/>
      </rPr>
      <t>2</t>
    </r>
    <r>
      <rPr>
        <b/>
        <sz val="10"/>
        <color indexed="9"/>
        <rFont val="Calibri"/>
        <family val="2"/>
        <scheme val="minor"/>
      </rPr>
      <t>/pie)</t>
    </r>
  </si>
  <si>
    <r>
      <t>Absorciones por especie 
 (t CO</t>
    </r>
    <r>
      <rPr>
        <b/>
        <vertAlign val="subscript"/>
        <sz val="10"/>
        <color indexed="9"/>
        <rFont val="Calibri"/>
        <family val="2"/>
        <scheme val="minor"/>
      </rPr>
      <t>2</t>
    </r>
    <r>
      <rPr>
        <b/>
        <sz val="10"/>
        <color indexed="9"/>
        <rFont val="Calibri"/>
        <family val="2"/>
        <scheme val="minor"/>
      </rPr>
      <t>)</t>
    </r>
  </si>
  <si>
    <t>Opción B.1</t>
  </si>
  <si>
    <t>turno &gt;periodo permanencia</t>
  </si>
  <si>
    <t>turno &lt; periodo permanencia</t>
  </si>
  <si>
    <t>Turno</t>
  </si>
  <si>
    <t>Sup.</t>
  </si>
  <si>
    <r>
      <t>(t CO</t>
    </r>
    <r>
      <rPr>
        <vertAlign val="subscript"/>
        <sz val="10"/>
        <rFont val="Calibri"/>
        <family val="2"/>
        <scheme val="minor"/>
      </rPr>
      <t>2</t>
    </r>
    <r>
      <rPr>
        <sz val="10"/>
        <rFont val="Calibri"/>
        <family val="2"/>
        <scheme val="minor"/>
      </rPr>
      <t>/pie)/2</t>
    </r>
  </si>
  <si>
    <t>t CO2/ha</t>
  </si>
  <si>
    <t>MENOR 20</t>
  </si>
  <si>
    <t>20-25</t>
  </si>
  <si>
    <t>25-30</t>
  </si>
  <si>
    <t>&gt;40</t>
  </si>
  <si>
    <r>
      <t>Por pie y especie sin turno corto (t CO</t>
    </r>
    <r>
      <rPr>
        <b/>
        <vertAlign val="subscript"/>
        <sz val="10"/>
        <color indexed="9"/>
        <rFont val="Calibri"/>
        <family val="2"/>
        <scheme val="minor"/>
      </rPr>
      <t>2</t>
    </r>
    <r>
      <rPr>
        <b/>
        <sz val="10"/>
        <color indexed="9"/>
        <rFont val="Calibri"/>
        <family val="2"/>
        <scheme val="minor"/>
      </rPr>
      <t>/pie)</t>
    </r>
  </si>
  <si>
    <r>
      <t>Por pie y especie turno corto (/2) (t CO</t>
    </r>
    <r>
      <rPr>
        <b/>
        <vertAlign val="subscript"/>
        <sz val="10"/>
        <color indexed="9"/>
        <rFont val="Calibri"/>
        <family val="2"/>
        <scheme val="minor"/>
      </rPr>
      <t>2</t>
    </r>
    <r>
      <rPr>
        <b/>
        <sz val="10"/>
        <color indexed="9"/>
        <rFont val="Calibri"/>
        <family val="2"/>
        <scheme val="minor"/>
      </rPr>
      <t>/pie)</t>
    </r>
  </si>
  <si>
    <t>Por especie y ha (t CO2/ha)</t>
  </si>
  <si>
    <r>
      <t>Por especie
(t CO</t>
    </r>
    <r>
      <rPr>
        <b/>
        <vertAlign val="subscript"/>
        <sz val="10"/>
        <color indexed="9"/>
        <rFont val="Calibri"/>
        <family val="2"/>
        <scheme val="minor"/>
      </rPr>
      <t>2</t>
    </r>
    <r>
      <rPr>
        <b/>
        <sz val="10"/>
        <color indexed="9"/>
        <rFont val="Calibri"/>
        <family val="2"/>
        <scheme val="minor"/>
      </rPr>
      <t>)</t>
    </r>
  </si>
  <si>
    <r>
      <t>Por sp. y ha
(t CO</t>
    </r>
    <r>
      <rPr>
        <b/>
        <vertAlign val="subscript"/>
        <sz val="10"/>
        <color indexed="9"/>
        <rFont val="Calibri"/>
        <family val="2"/>
        <scheme val="minor"/>
      </rPr>
      <t>2</t>
    </r>
    <r>
      <rPr>
        <b/>
        <sz val="10"/>
        <color indexed="9"/>
        <rFont val="Calibri"/>
        <family val="2"/>
        <scheme val="minor"/>
      </rPr>
      <t>/ha)</t>
    </r>
  </si>
  <si>
    <t>Plant. Año 2 - A2</t>
  </si>
  <si>
    <t>Plant. Año 3 - A2</t>
  </si>
  <si>
    <t>Permanencia</t>
  </si>
  <si>
    <t>REDONDEO a 0 decimales el sumario de A+B</t>
  </si>
  <si>
    <t>Opción A</t>
  </si>
  <si>
    <t>Opción B</t>
  </si>
  <si>
    <t>A+B</t>
  </si>
  <si>
    <t>Año de inicio:</t>
  </si>
  <si>
    <t>Opción A+B: año de inicio</t>
  </si>
  <si>
    <t>Año nueva plantac. 1 (revisión):</t>
  </si>
  <si>
    <t>Opción A+B: año plant.1</t>
  </si>
  <si>
    <t>Año nueva plantac. 2 (revisión):</t>
  </si>
  <si>
    <t>Opción A+B: año plant.2</t>
  </si>
  <si>
    <t>Año nueva plantac. 3 (revisión):</t>
  </si>
  <si>
    <t>Opción A+B: año plant.3</t>
  </si>
  <si>
    <t xml:space="preserve">A  Absorciones previstas al final del periodo de permanencia </t>
  </si>
  <si>
    <t>Sumatorio de A+B redondeado previamente</t>
  </si>
  <si>
    <t xml:space="preserve">B  Absorciones registradas útiles = 20% * A </t>
  </si>
  <si>
    <t xml:space="preserve">REDONDEO a 0 decimales el producto </t>
  </si>
  <si>
    <t>C  Absorciones cedidas a la BOLSA DE GARANTÍA = cantidad equivalente al 10% de las absorciones disponibles</t>
  </si>
  <si>
    <t>REDONDEO a 0 decimales el producto</t>
  </si>
  <si>
    <t>B-C   Absorciones disponibles</t>
  </si>
  <si>
    <t>codigoPA</t>
  </si>
  <si>
    <t>CTonAbsorcionPrevista</t>
  </si>
  <si>
    <t>CTonAbsorcRegistradas</t>
  </si>
  <si>
    <t>CAbsorcionesBolsaGarantia</t>
  </si>
  <si>
    <t>CTonAbsorcionInicio</t>
  </si>
  <si>
    <t>CSuperficieHa</t>
  </si>
  <si>
    <t>CPeriodo</t>
  </si>
  <si>
    <t>CAñoInic</t>
  </si>
  <si>
    <t>sp1A</t>
  </si>
  <si>
    <t>sp1Apies</t>
  </si>
  <si>
    <t>sp2A</t>
  </si>
  <si>
    <t>sp2Apies</t>
  </si>
  <si>
    <t>sp3A</t>
  </si>
  <si>
    <t>sp3Apies</t>
  </si>
  <si>
    <t>sp4A</t>
  </si>
  <si>
    <t>sp4Apies</t>
  </si>
  <si>
    <t>sp5A</t>
  </si>
  <si>
    <t>sp5Apies</t>
  </si>
  <si>
    <t>sp6A</t>
  </si>
  <si>
    <t>sp6Apies</t>
  </si>
  <si>
    <t>sp7A</t>
  </si>
  <si>
    <t>sp7Apies</t>
  </si>
  <si>
    <t>sp8A</t>
  </si>
  <si>
    <t>sp8Apies</t>
  </si>
  <si>
    <t>sp9A</t>
  </si>
  <si>
    <t>sp9Apies</t>
  </si>
  <si>
    <t>sp10A</t>
  </si>
  <si>
    <t>sp10Apies</t>
  </si>
  <si>
    <t>sp11A</t>
  </si>
  <si>
    <t>sp11Apies</t>
  </si>
  <si>
    <t>sp12A</t>
  </si>
  <si>
    <t>sp12Apies</t>
  </si>
  <si>
    <t>sp13A</t>
  </si>
  <si>
    <t>sp13Apies</t>
  </si>
  <si>
    <t>sp14A</t>
  </si>
  <si>
    <t>sp14Apies</t>
  </si>
  <si>
    <t>sp15A</t>
  </si>
  <si>
    <t>sp15Apies</t>
  </si>
  <si>
    <t>sp1B</t>
  </si>
  <si>
    <t>sp1Bpies</t>
  </si>
  <si>
    <t>sp2B</t>
  </si>
  <si>
    <t>sp2Bpies</t>
  </si>
  <si>
    <t>sp3B</t>
  </si>
  <si>
    <t>sp3Bpies</t>
  </si>
  <si>
    <t>sp4B</t>
  </si>
  <si>
    <t>sp4Bpies</t>
  </si>
  <si>
    <t>sp5B</t>
  </si>
  <si>
    <t>sp5Bpies</t>
  </si>
  <si>
    <t>sp6B</t>
  </si>
  <si>
    <t>sp6Bpies</t>
  </si>
  <si>
    <t>sp7B</t>
  </si>
  <si>
    <t>sp7Bpies</t>
  </si>
  <si>
    <t>sp8B</t>
  </si>
  <si>
    <t>sp8Bpies</t>
  </si>
  <si>
    <t>sp9B</t>
  </si>
  <si>
    <t>sp9Bpies</t>
  </si>
  <si>
    <t>sp10B</t>
  </si>
  <si>
    <t>sp10Bpies</t>
  </si>
  <si>
    <t>sp11B</t>
  </si>
  <si>
    <t>sp11Bpies</t>
  </si>
  <si>
    <t>sp12B</t>
  </si>
  <si>
    <t>sp12Bpies</t>
  </si>
  <si>
    <t>sp13B</t>
  </si>
  <si>
    <t>sp13Bpies</t>
  </si>
  <si>
    <t>sp14B</t>
  </si>
  <si>
    <t>sp14Bpies</t>
  </si>
  <si>
    <t>sp15B</t>
  </si>
  <si>
    <t>sp15Bpies</t>
  </si>
  <si>
    <t>Lista_años_plantación</t>
  </si>
  <si>
    <t>NO Redondeo a 0 decimales hasta el sumatorio final</t>
  </si>
  <si>
    <t>Sumatorio Opción A</t>
  </si>
  <si>
    <t>Sumatorio Opción B</t>
  </si>
  <si>
    <t>Sumatorio Opción A+B</t>
  </si>
  <si>
    <t>Se incluye la posibilidad de añadir otros años de plantación y la de recalcular absorciones si se ha detectado una desviación del plan de gestión previsto.</t>
  </si>
  <si>
    <t>CAño2</t>
  </si>
  <si>
    <t>CAño3</t>
  </si>
  <si>
    <t>CTonAbsPrev2</t>
  </si>
  <si>
    <t>CTonAbsReg2</t>
  </si>
  <si>
    <t>CAbsBG2</t>
  </si>
  <si>
    <t>CTonAbsDisp2</t>
  </si>
  <si>
    <t>CTonAbsPrev3</t>
  </si>
  <si>
    <t>CTonAbsReg3</t>
  </si>
  <si>
    <t>CAbsBG3</t>
  </si>
  <si>
    <t>CTonAbsDisp3</t>
  </si>
  <si>
    <t>CTonAbsRegT</t>
  </si>
  <si>
    <t>CAbsBGT</t>
  </si>
  <si>
    <t>CTonAbsDispT</t>
  </si>
  <si>
    <t>Código asignado al proyecto (no rellene este campo si se trata de una nueva solicitud de inscripción)</t>
  </si>
  <si>
    <t xml:space="preserve">  Año plantación 2</t>
  </si>
  <si>
    <t xml:space="preserve">    Año plantación 3</t>
  </si>
  <si>
    <t xml:space="preserve">  Año plantación 4</t>
  </si>
  <si>
    <r>
      <t>Año plantación 1 (año de inicio del proyecto)</t>
    </r>
    <r>
      <rPr>
        <b/>
        <vertAlign val="superscript"/>
        <sz val="11"/>
        <color indexed="9"/>
        <rFont val="Arial Narrow"/>
        <family val="2"/>
      </rPr>
      <t>2</t>
    </r>
  </si>
  <si>
    <t>Si se han realizado plantaciones en años sucesivos (excluyendo la reposición de marras que debe considerarse al estimar el número de pies objetivo), se indicarán en las siguientes casillas. Estas plantaciones no se refieren a plantaciones previstas a futuro sino a plantaciones ya ejecutadas. Las absorciones que generen estas nuevas plantaciones se calcularán para el periodo comprendido entre el año de inicio del proyecto y el término del periodo de permanencia referido a dicho año.</t>
  </si>
  <si>
    <t>CAño4</t>
  </si>
  <si>
    <t>CTonAbsPrev4</t>
  </si>
  <si>
    <t>CTonAbsReg4</t>
  </si>
  <si>
    <t>CAbsBG4</t>
  </si>
  <si>
    <t>CTonAbsDisp4</t>
  </si>
  <si>
    <t>Año inic. 1</t>
  </si>
  <si>
    <t>Año plant. 4</t>
  </si>
  <si>
    <t>Plant. Año 4 - A2</t>
  </si>
  <si>
    <t>Plant. Año inic 1 - B1</t>
  </si>
  <si>
    <t>Plant. Año inic 1 - A1</t>
  </si>
  <si>
    <t>Año ini. plant. 1</t>
  </si>
  <si>
    <t>Cód PA</t>
  </si>
  <si>
    <t>4. Cálculo de absorciones disponibles</t>
  </si>
  <si>
    <t>sp10AAño</t>
  </si>
  <si>
    <t>sp10BAño</t>
  </si>
  <si>
    <t>sp11AAño</t>
  </si>
  <si>
    <t>sp11BAño</t>
  </si>
  <si>
    <t>sp12AAño</t>
  </si>
  <si>
    <t>sp12BAño</t>
  </si>
  <si>
    <t>sp13AAño</t>
  </si>
  <si>
    <t>sp13BAño</t>
  </si>
  <si>
    <t>sp14AAño</t>
  </si>
  <si>
    <t>sp14BAño</t>
  </si>
  <si>
    <t>sp15AAño</t>
  </si>
  <si>
    <t>sp15BAño</t>
  </si>
  <si>
    <t>sp1AAño</t>
  </si>
  <si>
    <t>sp1BAño</t>
  </si>
  <si>
    <t>sp2AAño</t>
  </si>
  <si>
    <t>sp2BAño</t>
  </si>
  <si>
    <t>sp3AAño</t>
  </si>
  <si>
    <t>sp3BAño</t>
  </si>
  <si>
    <t>sp4AAño</t>
  </si>
  <si>
    <t>sp4BAño</t>
  </si>
  <si>
    <t>sp5AAño</t>
  </si>
  <si>
    <t>sp5BAño</t>
  </si>
  <si>
    <t>sp6AAño</t>
  </si>
  <si>
    <t>sp6BAño</t>
  </si>
  <si>
    <t>sp7AAño</t>
  </si>
  <si>
    <t>sp7BAño</t>
  </si>
  <si>
    <t>sp8AAño</t>
  </si>
  <si>
    <t>sp8BAño</t>
  </si>
  <si>
    <t>sp9AAño</t>
  </si>
  <si>
    <t>sp9BAño</t>
  </si>
  <si>
    <t>Proyecto ya inscrito - recálculo: pérdida parcial de la masa</t>
  </si>
  <si>
    <t>Proyecto ya inscrito - recálculo: ampliación</t>
  </si>
  <si>
    <t>CTonAbsPrev1</t>
  </si>
  <si>
    <t>CTonAbsReg1</t>
  </si>
  <si>
    <t>CAbsBG1</t>
  </si>
  <si>
    <t>CTonAbsDisp1</t>
  </si>
  <si>
    <t>(se debería cambiar el nombre, estas son las totales)</t>
  </si>
  <si>
    <t>Al inicio</t>
  </si>
  <si>
    <t>TOTAL</t>
  </si>
  <si>
    <t>CTonAbsPrev</t>
  </si>
  <si>
    <r>
      <t xml:space="preserve">                 3. CALCULADORA DE ABSORCIONES</t>
    </r>
    <r>
      <rPr>
        <b/>
        <i/>
        <sz val="14"/>
        <color indexed="9"/>
        <rFont val="Arial Narrow"/>
        <family val="2"/>
      </rPr>
      <t xml:space="preserve"> EX ANTE </t>
    </r>
    <r>
      <rPr>
        <b/>
        <sz val="14"/>
        <color indexed="9"/>
        <rFont val="Arial Narrow"/>
        <family val="2"/>
      </rPr>
      <t>DE CO</t>
    </r>
    <r>
      <rPr>
        <b/>
        <vertAlign val="subscript"/>
        <sz val="14"/>
        <color indexed="9"/>
        <rFont val="Arial Narrow"/>
        <family val="2"/>
      </rPr>
      <t>2</t>
    </r>
    <r>
      <rPr>
        <b/>
        <sz val="14"/>
        <color indexed="9"/>
        <rFont val="Arial Narrow"/>
        <family val="2"/>
      </rPr>
      <t xml:space="preserve"> DE LAS ESPECIES FORESTALES ARBÓREAS ESPAÑOLAS</t>
    </r>
  </si>
  <si>
    <r>
      <t xml:space="preserve">Absorciones registradas útiles = 20% * </t>
    </r>
    <r>
      <rPr>
        <b/>
        <sz val="11"/>
        <color indexed="57"/>
        <rFont val="Arial Narrow"/>
        <family val="2"/>
      </rPr>
      <t>A</t>
    </r>
    <r>
      <rPr>
        <sz val="11"/>
        <color indexed="57"/>
        <rFont val="Arial Narrow"/>
        <family val="2"/>
      </rPr>
      <t xml:space="preserve"> </t>
    </r>
  </si>
  <si>
    <r>
      <t>A continuación, se presentan las absorciones que se estima que se obtendrán transcurrido el periodo de permanencia y clasificadas según los criterios y limitaciones establecidos en el Registro. De estas absorciones únicamente podrán emplearse para compensar</t>
    </r>
    <r>
      <rPr>
        <i/>
        <sz val="11"/>
        <rFont val="Arial Narrow"/>
        <family val="2"/>
      </rPr>
      <t xml:space="preserve"> ex ante l</t>
    </r>
    <r>
      <rPr>
        <sz val="11"/>
        <rFont val="Arial Narrow"/>
        <family val="2"/>
      </rPr>
      <t xml:space="preserve">as denominadas </t>
    </r>
    <r>
      <rPr>
        <b/>
        <sz val="11"/>
        <color rgb="FF339966"/>
        <rFont val="Arial Narrow"/>
        <family val="2"/>
      </rPr>
      <t>Absorciones disponibles</t>
    </r>
    <r>
      <rPr>
        <sz val="11"/>
        <color rgb="FF000000"/>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</si>
</sst>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00"/>
    <numFmt numFmtId="166" formatCode="#,##0.0"/>
    <numFmt numFmtId="167" formatCode="#,##0.000"/>
    <numFmt numFmtId="168" formatCode="0.0000"/>
  </numFmts>
  <fonts count="120" x14ac:knownFonts="1">
    <font>
      <sz val="11"/>
      <color theme="1"/>
      <name val="Calibri"/>
      <family val="2"/>
      <scheme val="minor"/>
    </font>
    <font>
      <sz val="11"/>
      <color indexed="8"/>
      <name val="Calibri"/>
      <family val="2"/>
    </font>
    <font>
      <sz val="11"/>
      <color indexed="9"/>
      <name val="Calibri"/>
      <family val="2"/>
    </font>
    <font>
      <sz val="10"/>
      <name val="Arial"/>
      <family val="2"/>
    </font>
    <font>
      <b/>
      <sz val="11"/>
      <color indexed="8"/>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i/>
      <sz val="10"/>
      <name val="Arial Narrow"/>
      <family val="2"/>
    </font>
    <font>
      <b/>
      <sz val="11"/>
      <name val="Arial Narrow"/>
      <family val="2"/>
    </font>
    <font>
      <sz val="11"/>
      <name val="Arial Narrow"/>
      <family val="2"/>
    </font>
    <font>
      <i/>
      <sz val="11"/>
      <name val="Arial Narrow"/>
      <family val="2"/>
    </font>
    <font>
      <sz val="8"/>
      <name val="Calibri"/>
      <family val="2"/>
    </font>
    <font>
      <u/>
      <sz val="11"/>
      <color indexed="12"/>
      <name val="Calibri"/>
      <family val="2"/>
    </font>
    <font>
      <b/>
      <sz val="11"/>
      <color indexed="9"/>
      <name val="Arial Narrow"/>
      <family val="2"/>
    </font>
    <font>
      <sz val="10"/>
      <name val="Arial Narrow"/>
      <family val="2"/>
    </font>
    <font>
      <b/>
      <vertAlign val="subscript"/>
      <sz val="11"/>
      <color indexed="9"/>
      <name val="Arial Narrow"/>
      <family val="2"/>
    </font>
    <font>
      <b/>
      <vertAlign val="subscript"/>
      <sz val="14"/>
      <color indexed="9"/>
      <name val="Arial Narrow"/>
      <family val="2"/>
    </font>
    <font>
      <b/>
      <sz val="14"/>
      <color indexed="9"/>
      <name val="Arial Narrow"/>
      <family val="2"/>
    </font>
    <font>
      <sz val="11"/>
      <color indexed="8"/>
      <name val="Arial Narrow"/>
      <family val="2"/>
    </font>
    <font>
      <i/>
      <sz val="11"/>
      <color indexed="8"/>
      <name val="Arial Narrow"/>
      <family val="2"/>
    </font>
    <font>
      <sz val="12"/>
      <name val="Arial Narrow"/>
      <family val="2"/>
    </font>
    <font>
      <b/>
      <vertAlign val="subscript"/>
      <sz val="10"/>
      <color indexed="9"/>
      <name val="Arial Narrow"/>
      <family val="2"/>
    </font>
    <font>
      <b/>
      <sz val="10"/>
      <color indexed="9"/>
      <name val="Arial Narrow"/>
      <family val="2"/>
    </font>
    <font>
      <b/>
      <sz val="9"/>
      <name val="Arial Narrow"/>
      <family val="2"/>
    </font>
    <font>
      <vertAlign val="superscript"/>
      <sz val="11"/>
      <name val="Arial Narrow"/>
      <family val="2"/>
    </font>
    <font>
      <b/>
      <vertAlign val="superscript"/>
      <sz val="11"/>
      <color indexed="9"/>
      <name val="Arial Narrow"/>
      <family val="2"/>
    </font>
    <font>
      <b/>
      <vertAlign val="superscript"/>
      <sz val="10"/>
      <color indexed="9"/>
      <name val="Arial Narrow"/>
      <family val="2"/>
    </font>
    <font>
      <b/>
      <sz val="14"/>
      <color indexed="8"/>
      <name val="Arial Narrow"/>
      <family val="2"/>
    </font>
    <font>
      <b/>
      <sz val="20"/>
      <color indexed="9"/>
      <name val="Arial Narrow"/>
      <family val="2"/>
    </font>
    <font>
      <b/>
      <sz val="18"/>
      <color indexed="8"/>
      <name val="Arial Narrow"/>
      <family val="2"/>
    </font>
    <font>
      <sz val="14"/>
      <color indexed="8"/>
      <name val="Arial Narrow"/>
      <family val="2"/>
    </font>
    <font>
      <b/>
      <sz val="14"/>
      <color indexed="30"/>
      <name val="Arial Narrow"/>
      <family val="2"/>
    </font>
    <font>
      <sz val="11"/>
      <color indexed="30"/>
      <name val="Arial Narrow"/>
      <family val="2"/>
    </font>
    <font>
      <vertAlign val="superscript"/>
      <sz val="10"/>
      <name val="Arial Narrow"/>
      <family val="2"/>
    </font>
    <font>
      <b/>
      <sz val="12"/>
      <color indexed="9"/>
      <name val="Arial Narrow"/>
      <family val="2"/>
    </font>
    <font>
      <b/>
      <sz val="16"/>
      <color indexed="9"/>
      <name val="Arial Narrow"/>
      <family val="2"/>
    </font>
    <font>
      <sz val="11"/>
      <color indexed="8"/>
      <name val="Arial Narrow"/>
      <family val="2"/>
    </font>
    <font>
      <sz val="10"/>
      <color indexed="8"/>
      <name val="Arial Narrow"/>
      <family val="2"/>
    </font>
    <font>
      <sz val="9"/>
      <color indexed="8"/>
      <name val="Arial Narrow"/>
      <family val="2"/>
    </font>
    <font>
      <sz val="11"/>
      <color indexed="53"/>
      <name val="Arial Narrow"/>
      <family val="2"/>
    </font>
    <font>
      <sz val="11"/>
      <color indexed="10"/>
      <name val="Arial Narrow"/>
      <family val="2"/>
    </font>
    <font>
      <b/>
      <sz val="12"/>
      <color indexed="17"/>
      <name val="Arial Narrow"/>
      <family val="2"/>
    </font>
    <font>
      <b/>
      <sz val="11"/>
      <color indexed="30"/>
      <name val="Arial Narrow"/>
      <family val="2"/>
    </font>
    <font>
      <b/>
      <sz val="11"/>
      <color indexed="57"/>
      <name val="Arial Narrow"/>
      <family val="2"/>
    </font>
    <font>
      <sz val="11"/>
      <color indexed="17"/>
      <name val="Arial Narrow"/>
      <family val="2"/>
    </font>
    <font>
      <i/>
      <sz val="10"/>
      <color indexed="8"/>
      <name val="Arial Narrow"/>
      <family val="2"/>
    </font>
    <font>
      <b/>
      <sz val="18"/>
      <color indexed="9"/>
      <name val="Arial Narrow"/>
      <family val="2"/>
    </font>
    <font>
      <b/>
      <i/>
      <sz val="14"/>
      <color indexed="9"/>
      <name val="Arial Narrow"/>
      <family val="2"/>
    </font>
    <font>
      <b/>
      <i/>
      <sz val="20"/>
      <color indexed="9"/>
      <name val="Arial Narrow"/>
      <family val="2"/>
    </font>
    <font>
      <b/>
      <vertAlign val="subscript"/>
      <sz val="13"/>
      <color indexed="9"/>
      <name val="Arial Narrow"/>
      <family val="2"/>
    </font>
    <font>
      <b/>
      <sz val="13"/>
      <color indexed="9"/>
      <name val="Arial Narrow"/>
      <family val="2"/>
    </font>
    <font>
      <sz val="11"/>
      <color theme="1"/>
      <name val="Calibri"/>
      <family val="2"/>
      <scheme val="minor"/>
    </font>
    <font>
      <b/>
      <sz val="36"/>
      <color rgb="FFFF0000"/>
      <name val="Arial Narrow"/>
      <family val="2"/>
    </font>
    <font>
      <sz val="11"/>
      <color rgb="FF339966"/>
      <name val="Arial Narrow"/>
      <family val="2"/>
    </font>
    <font>
      <b/>
      <sz val="11"/>
      <color rgb="FF339966"/>
      <name val="Arial Narrow"/>
      <family val="2"/>
    </font>
    <font>
      <b/>
      <sz val="16"/>
      <color theme="0"/>
      <name val="Arial Narrow"/>
      <family val="2"/>
    </font>
    <font>
      <b/>
      <sz val="11"/>
      <color theme="0"/>
      <name val="Arial Narrow"/>
      <family val="2"/>
    </font>
    <font>
      <b/>
      <sz val="10"/>
      <color rgb="FF339966"/>
      <name val="Arial Narrow"/>
      <family val="2"/>
    </font>
    <font>
      <sz val="11"/>
      <color rgb="FFCCFFCC"/>
      <name val="Arial Narrow"/>
      <family val="2"/>
    </font>
    <font>
      <b/>
      <sz val="13"/>
      <color theme="0"/>
      <name val="Arial Narrow"/>
      <family val="2"/>
    </font>
    <font>
      <sz val="11"/>
      <color rgb="FF99FFCC"/>
      <name val="Arial Narrow"/>
      <family val="2"/>
    </font>
    <font>
      <sz val="10"/>
      <color rgb="FFCCFFCC"/>
      <name val="Arial Narrow"/>
      <family val="2"/>
    </font>
    <font>
      <sz val="10"/>
      <color indexed="10"/>
      <name val="Arial Narrow"/>
      <family val="2"/>
    </font>
    <font>
      <sz val="10"/>
      <color theme="1"/>
      <name val="Calibri"/>
      <family val="2"/>
      <scheme val="minor"/>
    </font>
    <font>
      <sz val="10"/>
      <color indexed="8"/>
      <name val="Calibri"/>
      <family val="2"/>
      <scheme val="minor"/>
    </font>
    <font>
      <sz val="10"/>
      <name val="Calibri"/>
      <family val="2"/>
      <scheme val="minor"/>
    </font>
    <font>
      <u/>
      <sz val="10"/>
      <color theme="1"/>
      <name val="Calibri"/>
      <family val="2"/>
      <scheme val="minor"/>
    </font>
    <font>
      <vertAlign val="subscript"/>
      <sz val="10"/>
      <name val="Calibri"/>
      <family val="2"/>
      <scheme val="minor"/>
    </font>
    <font>
      <b/>
      <vertAlign val="subscript"/>
      <sz val="10"/>
      <name val="Calibri"/>
      <family val="2"/>
      <scheme val="minor"/>
    </font>
    <font>
      <i/>
      <sz val="10"/>
      <color indexed="8"/>
      <name val="Calibri"/>
      <family val="2"/>
      <scheme val="minor"/>
    </font>
    <font>
      <sz val="9"/>
      <color indexed="81"/>
      <name val="Tahoma"/>
      <family val="2"/>
    </font>
    <font>
      <b/>
      <sz val="8"/>
      <color indexed="9"/>
      <name val="Arial Narrow"/>
      <family val="2"/>
    </font>
    <font>
      <b/>
      <vertAlign val="subscript"/>
      <sz val="8"/>
      <color indexed="9"/>
      <name val="Arial Narrow"/>
      <family val="2"/>
    </font>
    <font>
      <b/>
      <sz val="9"/>
      <color indexed="8"/>
      <name val="Arial Narrow"/>
      <family val="2"/>
    </font>
    <font>
      <sz val="11"/>
      <color rgb="FFFF0000"/>
      <name val="Arial Narrow"/>
      <family val="2"/>
    </font>
    <font>
      <sz val="12"/>
      <color rgb="FF339966"/>
      <name val="Arial Narrow"/>
      <family val="2"/>
    </font>
    <font>
      <b/>
      <u/>
      <sz val="12"/>
      <color rgb="FF339966"/>
      <name val="Arial Narrow"/>
      <family val="2"/>
    </font>
    <font>
      <b/>
      <sz val="12"/>
      <color indexed="30"/>
      <name val="Arial Narrow"/>
      <family val="2"/>
    </font>
    <font>
      <sz val="12"/>
      <color indexed="8"/>
      <name val="Arial Narrow"/>
      <family val="2"/>
    </font>
    <font>
      <b/>
      <sz val="12"/>
      <color indexed="8"/>
      <name val="Arial Narrow"/>
      <family val="2"/>
    </font>
    <font>
      <b/>
      <sz val="12"/>
      <color rgb="FF339966"/>
      <name val="Arial Narrow"/>
      <family val="2"/>
    </font>
    <font>
      <i/>
      <sz val="11"/>
      <color theme="0" tint="-0.499984740745262"/>
      <name val="Arial Narrow"/>
      <family val="2"/>
    </font>
    <font>
      <b/>
      <sz val="10"/>
      <color theme="0"/>
      <name val="Arial Narrow"/>
      <family val="2"/>
    </font>
    <font>
      <b/>
      <vertAlign val="superscript"/>
      <sz val="10"/>
      <color theme="0"/>
      <name val="Arial Narrow"/>
      <family val="2"/>
    </font>
    <font>
      <b/>
      <vertAlign val="subscript"/>
      <sz val="10"/>
      <color theme="0"/>
      <name val="Arial Narrow"/>
      <family val="2"/>
    </font>
    <font>
      <sz val="10"/>
      <color rgb="FFFF0000"/>
      <name val="Calibri"/>
      <family val="2"/>
      <scheme val="minor"/>
    </font>
    <font>
      <sz val="11"/>
      <color rgb="FFFF0000"/>
      <name val="Calibri"/>
      <family val="2"/>
      <scheme val="minor"/>
    </font>
    <font>
      <b/>
      <sz val="9"/>
      <color rgb="FF339966"/>
      <name val="Arial Narrow"/>
      <family val="2"/>
    </font>
    <font>
      <sz val="9"/>
      <color rgb="FF339966"/>
      <name val="Arial Narrow"/>
      <family val="2"/>
    </font>
    <font>
      <b/>
      <vertAlign val="superscript"/>
      <sz val="11"/>
      <color theme="0"/>
      <name val="Arial Narrow"/>
      <family val="2"/>
    </font>
    <font>
      <b/>
      <sz val="10"/>
      <name val="Calibri"/>
      <family val="2"/>
      <scheme val="minor"/>
    </font>
    <font>
      <sz val="10"/>
      <color indexed="9"/>
      <name val="Calibri"/>
      <family val="2"/>
      <scheme val="minor"/>
    </font>
    <font>
      <i/>
      <sz val="10"/>
      <name val="Calibri"/>
      <family val="2"/>
      <scheme val="minor"/>
    </font>
    <font>
      <b/>
      <vertAlign val="subscript"/>
      <sz val="10"/>
      <color indexed="9"/>
      <name val="Calibri"/>
      <family val="2"/>
      <scheme val="minor"/>
    </font>
    <font>
      <b/>
      <sz val="10"/>
      <color indexed="9"/>
      <name val="Calibri"/>
      <family val="2"/>
      <scheme val="minor"/>
    </font>
    <font>
      <u/>
      <sz val="10"/>
      <color indexed="12"/>
      <name val="Calibri"/>
      <family val="2"/>
      <scheme val="minor"/>
    </font>
    <font>
      <b/>
      <u/>
      <sz val="10"/>
      <color theme="1"/>
      <name val="Calibri"/>
      <family val="2"/>
      <scheme val="minor"/>
    </font>
    <font>
      <sz val="10"/>
      <color rgb="FF1F497D"/>
      <name val="Calibri"/>
      <family val="2"/>
      <scheme val="minor"/>
    </font>
    <font>
      <i/>
      <sz val="10"/>
      <color theme="1"/>
      <name val="Calibri"/>
      <family val="2"/>
      <scheme val="minor"/>
    </font>
    <font>
      <b/>
      <sz val="10"/>
      <color indexed="8"/>
      <name val="Calibri"/>
      <family val="2"/>
      <scheme val="minor"/>
    </font>
    <font>
      <b/>
      <sz val="10"/>
      <color rgb="FFFF0000"/>
      <name val="Calibri"/>
      <family val="2"/>
      <scheme val="minor"/>
    </font>
    <font>
      <u/>
      <sz val="10"/>
      <color indexed="8"/>
      <name val="Calibri"/>
      <family val="2"/>
      <scheme val="minor"/>
    </font>
    <font>
      <b/>
      <sz val="10"/>
      <color theme="1"/>
      <name val="Calibri"/>
      <family val="2"/>
      <scheme val="minor"/>
    </font>
    <font>
      <sz val="11"/>
      <color indexed="57"/>
      <name val="Arial Narrow"/>
      <family val="2"/>
    </font>
    <font>
      <sz val="8"/>
      <name val="Calibri"/>
      <family val="2"/>
      <scheme val="minor"/>
    </font>
    <font>
      <sz val="11"/>
      <color indexed="8"/>
      <name val="Calibri"/>
      <family val="2"/>
      <scheme val="minor"/>
    </font>
    <font>
      <u/>
      <sz val="11"/>
      <color indexed="12"/>
      <name val="Calibri"/>
      <family val="2"/>
      <scheme val="minor"/>
    </font>
    <font>
      <sz val="11"/>
      <color rgb="FF000000"/>
      <name val="Arial Narrow"/>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9"/>
        <bgColor indexed="64"/>
      </patternFill>
    </fill>
    <fill>
      <patternFill patternType="solid">
        <fgColor indexed="57"/>
        <bgColor indexed="64"/>
      </patternFill>
    </fill>
    <fill>
      <patternFill patternType="solid">
        <fgColor rgb="FF339966"/>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E2F0D9"/>
        <bgColor rgb="FFDDE8CB"/>
      </patternFill>
    </fill>
    <fill>
      <patternFill patternType="solid">
        <fgColor indexed="60"/>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indexed="4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0000"/>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23"/>
      </left>
      <right/>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9"/>
      </left>
      <right style="thin">
        <color indexed="9"/>
      </right>
      <top style="thin">
        <color indexed="9"/>
      </top>
      <bottom/>
      <diagonal/>
    </border>
    <border>
      <left/>
      <right/>
      <top/>
      <bottom style="thin">
        <color indexed="23"/>
      </bottom>
      <diagonal/>
    </border>
    <border>
      <left style="thin">
        <color indexed="23"/>
      </left>
      <right style="thin">
        <color indexed="23"/>
      </right>
      <top style="thin">
        <color indexed="9"/>
      </top>
      <bottom style="thin">
        <color indexed="23"/>
      </bottom>
      <diagonal/>
    </border>
    <border>
      <left style="thin">
        <color indexed="9"/>
      </left>
      <right style="thin">
        <color indexed="9"/>
      </right>
      <top/>
      <bottom/>
      <diagonal/>
    </border>
    <border>
      <left style="thin">
        <color indexed="23"/>
      </left>
      <right style="thin">
        <color indexed="64"/>
      </right>
      <top style="thin">
        <color indexed="23"/>
      </top>
      <bottom style="thin">
        <color indexed="64"/>
      </bottom>
      <diagonal/>
    </border>
    <border>
      <left style="thin">
        <color indexed="23"/>
      </left>
      <right style="thin">
        <color indexed="9"/>
      </right>
      <top style="thin">
        <color indexed="23"/>
      </top>
      <bottom style="thin">
        <color indexed="23"/>
      </bottom>
      <diagonal/>
    </border>
    <border>
      <left/>
      <right/>
      <top style="thin">
        <color indexed="9"/>
      </top>
      <bottom/>
      <diagonal/>
    </border>
    <border>
      <left style="thin">
        <color indexed="9"/>
      </left>
      <right/>
      <top style="thin">
        <color indexed="9"/>
      </top>
      <bottom/>
      <diagonal/>
    </border>
    <border>
      <left style="thin">
        <color indexed="23"/>
      </left>
      <right/>
      <top/>
      <bottom/>
      <diagonal/>
    </border>
    <border>
      <left/>
      <right/>
      <top style="thin">
        <color indexed="23"/>
      </top>
      <bottom/>
      <diagonal/>
    </border>
    <border>
      <left/>
      <right/>
      <top/>
      <bottom style="thin">
        <color indexed="64"/>
      </bottom>
      <diagonal/>
    </border>
    <border>
      <left/>
      <right/>
      <top style="thin">
        <color indexed="64"/>
      </top>
      <bottom style="thin">
        <color indexed="64"/>
      </bottom>
      <diagonal/>
    </border>
    <border>
      <left/>
      <right/>
      <top style="thin">
        <color indexed="23"/>
      </top>
      <bottom style="thin">
        <color indexed="23"/>
      </bottom>
      <diagonal/>
    </border>
    <border>
      <left/>
      <right style="thin">
        <color indexed="23"/>
      </right>
      <top/>
      <bottom/>
      <diagonal/>
    </border>
    <border>
      <left/>
      <right style="thin">
        <color indexed="23"/>
      </right>
      <top/>
      <bottom style="thin">
        <color indexed="23"/>
      </bottom>
      <diagonal/>
    </border>
    <border>
      <left/>
      <right style="thin">
        <color indexed="9"/>
      </right>
      <top/>
      <bottom/>
      <diagonal/>
    </border>
    <border>
      <left/>
      <right style="thin">
        <color indexed="9"/>
      </right>
      <top style="thin">
        <color indexed="9"/>
      </top>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right style="medium">
        <color rgb="FF339966"/>
      </right>
      <top/>
      <bottom/>
      <diagonal/>
    </border>
    <border>
      <left style="medium">
        <color rgb="FF339966"/>
      </left>
      <right/>
      <top/>
      <bottom/>
      <diagonal/>
    </border>
    <border>
      <left style="medium">
        <color rgb="FF339966"/>
      </left>
      <right/>
      <top/>
      <bottom style="medium">
        <color rgb="FF339966"/>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rgb="FF339966"/>
      </bottom>
      <diagonal/>
    </border>
    <border>
      <left/>
      <right style="medium">
        <color rgb="FF339966"/>
      </right>
      <top/>
      <bottom style="medium">
        <color rgb="FF339966"/>
      </bottom>
      <diagonal/>
    </border>
    <border>
      <left/>
      <right style="medium">
        <color rgb="FF339966"/>
      </right>
      <top style="medium">
        <color rgb="FF339966"/>
      </top>
      <bottom/>
      <diagonal/>
    </border>
    <border>
      <left style="medium">
        <color rgb="FF339966"/>
      </left>
      <right/>
      <top style="medium">
        <color rgb="FF339966"/>
      </top>
      <bottom/>
      <diagonal/>
    </border>
    <border>
      <left/>
      <right/>
      <top style="medium">
        <color rgb="FF339966"/>
      </top>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rgb="FF339966"/>
      </left>
      <right style="thin">
        <color indexed="9"/>
      </right>
      <top style="thin">
        <color rgb="FF339966"/>
      </top>
      <bottom style="thin">
        <color indexed="9"/>
      </bottom>
      <diagonal/>
    </border>
    <border>
      <left style="thin">
        <color indexed="9"/>
      </left>
      <right style="thin">
        <color indexed="9"/>
      </right>
      <top style="thin">
        <color rgb="FF339966"/>
      </top>
      <bottom/>
      <diagonal/>
    </border>
    <border>
      <left style="thin">
        <color indexed="9"/>
      </left>
      <right style="thin">
        <color indexed="9"/>
      </right>
      <top style="thin">
        <color rgb="FF339966"/>
      </top>
      <bottom style="thin">
        <color indexed="9"/>
      </bottom>
      <diagonal/>
    </border>
    <border>
      <left style="thin">
        <color indexed="9"/>
      </left>
      <right/>
      <top style="thin">
        <color rgb="FF339966"/>
      </top>
      <bottom style="thin">
        <color indexed="9"/>
      </bottom>
      <diagonal/>
    </border>
    <border>
      <left/>
      <right style="thin">
        <color rgb="FF339966"/>
      </right>
      <top style="thin">
        <color rgb="FF339966"/>
      </top>
      <bottom style="thin">
        <color indexed="9"/>
      </bottom>
      <diagonal/>
    </border>
    <border>
      <left style="thin">
        <color rgb="FF339966"/>
      </left>
      <right style="thin">
        <color indexed="9"/>
      </right>
      <top style="thin">
        <color indexed="9"/>
      </top>
      <bottom/>
      <diagonal/>
    </border>
    <border>
      <left style="thin">
        <color indexed="9"/>
      </left>
      <right style="thin">
        <color rgb="FF339966"/>
      </right>
      <top style="thin">
        <color indexed="9"/>
      </top>
      <bottom/>
      <diagonal/>
    </border>
    <border>
      <left/>
      <right/>
      <top style="thin">
        <color rgb="FF339966"/>
      </top>
      <bottom style="thin">
        <color indexed="9"/>
      </bottom>
      <diagonal/>
    </border>
    <border>
      <left style="thin">
        <color indexed="23"/>
      </left>
      <right style="thin">
        <color indexed="23"/>
      </right>
      <top/>
      <bottom style="thin">
        <color indexed="23"/>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5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1"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15" fillId="0" borderId="0" applyNumberFormat="0" applyFill="0" applyBorder="0" applyAlignment="0" applyProtection="0"/>
    <xf numFmtId="0" fontId="5"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9" fillId="0" borderId="6" applyNumberFormat="0" applyFill="0" applyAlignment="0" applyProtection="0"/>
    <xf numFmtId="0" fontId="9" fillId="0" borderId="0" applyNumberFormat="0" applyFill="0" applyBorder="0" applyAlignment="0" applyProtection="0"/>
    <xf numFmtId="0" fontId="24" fillId="0" borderId="0" applyNumberFormat="0" applyFill="0" applyBorder="0" applyAlignment="0" applyProtection="0">
      <alignment vertical="top"/>
      <protection locked="0"/>
    </xf>
    <xf numFmtId="0" fontId="10" fillId="7" borderId="1" applyNumberFormat="0" applyAlignment="0" applyProtection="0"/>
    <xf numFmtId="0" fontId="8" fillId="0" borderId="3" applyNumberFormat="0" applyFill="0" applyAlignment="0" applyProtection="0"/>
    <xf numFmtId="164" fontId="3" fillId="0" borderId="0" applyFont="0" applyFill="0" applyBorder="0" applyAlignment="0" applyProtection="0"/>
    <xf numFmtId="0" fontId="12" fillId="22" borderId="0" applyNumberFormat="0" applyBorder="0" applyAlignment="0" applyProtection="0"/>
    <xf numFmtId="0" fontId="12" fillId="22" borderId="0" applyNumberFormat="0" applyBorder="0" applyAlignment="0" applyProtection="0"/>
    <xf numFmtId="0" fontId="3" fillId="0" borderId="0"/>
    <xf numFmtId="0" fontId="3" fillId="0" borderId="0"/>
    <xf numFmtId="0" fontId="63" fillId="0" borderId="0"/>
    <xf numFmtId="0" fontId="3" fillId="0" borderId="0"/>
    <xf numFmtId="0" fontId="1" fillId="23" borderId="7" applyNumberFormat="0" applyFont="0" applyAlignment="0" applyProtection="0"/>
    <xf numFmtId="0" fontId="13" fillId="20" borderId="8" applyNumberFormat="0" applyAlignment="0" applyProtection="0"/>
    <xf numFmtId="0" fontId="16" fillId="0" borderId="0" applyNumberFormat="0" applyFill="0" applyBorder="0" applyAlignment="0" applyProtection="0"/>
    <xf numFmtId="0" fontId="4" fillId="0" borderId="9" applyNumberFormat="0" applyFill="0" applyAlignment="0" applyProtection="0"/>
    <xf numFmtId="0" fontId="4" fillId="0" borderId="9" applyNumberFormat="0" applyFill="0" applyAlignment="0" applyProtection="0"/>
    <xf numFmtId="0" fontId="14" fillId="0" borderId="0" applyNumberFormat="0" applyFill="0" applyBorder="0" applyAlignment="0" applyProtection="0"/>
  </cellStyleXfs>
  <cellXfs count="348">
    <xf numFmtId="0" fontId="0" fillId="0" borderId="0" xfId="0"/>
    <xf numFmtId="0" fontId="21" fillId="25" borderId="0" xfId="0" applyFont="1" applyFill="1"/>
    <xf numFmtId="0" fontId="48" fillId="25" borderId="0" xfId="0" applyFont="1" applyFill="1"/>
    <xf numFmtId="0" fontId="51" fillId="25" borderId="0" xfId="0" applyFont="1" applyFill="1"/>
    <xf numFmtId="0" fontId="52" fillId="25" borderId="0" xfId="0" applyFont="1" applyFill="1"/>
    <xf numFmtId="0" fontId="32" fillId="25" borderId="0" xfId="0" applyFont="1" applyFill="1" applyAlignment="1">
      <alignment horizontal="left" vertical="center" wrapText="1"/>
    </xf>
    <xf numFmtId="0" fontId="21" fillId="25" borderId="0" xfId="0" applyFont="1" applyFill="1" applyAlignment="1">
      <alignment vertical="center" wrapText="1"/>
    </xf>
    <xf numFmtId="0" fontId="53" fillId="25" borderId="0" xfId="0" applyFont="1" applyFill="1" applyAlignment="1">
      <alignment horizontal="center"/>
    </xf>
    <xf numFmtId="0" fontId="30" fillId="25" borderId="0" xfId="0" applyFont="1" applyFill="1"/>
    <xf numFmtId="0" fontId="29" fillId="25" borderId="0" xfId="0" applyFont="1" applyFill="1"/>
    <xf numFmtId="0" fontId="41" fillId="25" borderId="0" xfId="0" applyFont="1" applyFill="1" applyAlignment="1">
      <alignment vertical="center" wrapText="1"/>
    </xf>
    <xf numFmtId="0" fontId="42" fillId="25" borderId="0" xfId="0" applyFont="1" applyFill="1"/>
    <xf numFmtId="0" fontId="43" fillId="25" borderId="0" xfId="34" applyFont="1" applyFill="1" applyBorder="1" applyAlignment="1" applyProtection="1">
      <alignment horizontal="left"/>
    </xf>
    <xf numFmtId="0" fontId="43" fillId="25" borderId="0" xfId="0" applyFont="1" applyFill="1"/>
    <xf numFmtId="0" fontId="39" fillId="25" borderId="0" xfId="0" applyFont="1" applyFill="1" applyAlignment="1">
      <alignment vertical="center" wrapText="1"/>
    </xf>
    <xf numFmtId="0" fontId="44" fillId="25" borderId="0" xfId="0" applyFont="1" applyFill="1"/>
    <xf numFmtId="0" fontId="54" fillId="25" borderId="0" xfId="0" applyFont="1" applyFill="1"/>
    <xf numFmtId="0" fontId="54" fillId="25" borderId="0" xfId="0" applyFont="1" applyFill="1" applyAlignment="1">
      <alignment horizontal="center" vertical="center" wrapText="1"/>
    </xf>
    <xf numFmtId="14" fontId="21" fillId="0" borderId="20" xfId="0" applyNumberFormat="1" applyFont="1" applyBorder="1" applyAlignment="1">
      <alignment horizontal="center"/>
    </xf>
    <xf numFmtId="0" fontId="55" fillId="0" borderId="20" xfId="0" applyFont="1" applyBorder="1" applyAlignment="1">
      <alignment horizontal="center" vertical="center"/>
    </xf>
    <xf numFmtId="0" fontId="56" fillId="25" borderId="0" xfId="0" applyFont="1" applyFill="1"/>
    <xf numFmtId="0" fontId="21" fillId="25" borderId="0" xfId="0" applyFont="1" applyFill="1" applyAlignment="1">
      <alignment horizontal="center" vertical="center" wrapText="1"/>
    </xf>
    <xf numFmtId="2" fontId="49" fillId="0" borderId="22" xfId="0" applyNumberFormat="1" applyFont="1" applyBorder="1"/>
    <xf numFmtId="165" fontId="35" fillId="24" borderId="16" xfId="0" applyNumberFormat="1" applyFont="1" applyFill="1" applyBorder="1" applyAlignment="1">
      <alignment horizontal="center" vertical="center" wrapText="1"/>
    </xf>
    <xf numFmtId="165" fontId="35" fillId="24" borderId="1" xfId="0" applyNumberFormat="1" applyFont="1" applyFill="1" applyBorder="1" applyAlignment="1">
      <alignment horizontal="center" vertical="center" wrapText="1"/>
    </xf>
    <xf numFmtId="165" fontId="35" fillId="24" borderId="23" xfId="0" applyNumberFormat="1" applyFont="1" applyFill="1" applyBorder="1" applyAlignment="1">
      <alignment horizontal="center" vertical="center" wrapText="1"/>
    </xf>
    <xf numFmtId="0" fontId="64" fillId="25" borderId="0" xfId="0" applyFont="1" applyFill="1" applyAlignment="1">
      <alignment horizontal="right"/>
    </xf>
    <xf numFmtId="0" fontId="65" fillId="25" borderId="0" xfId="0" applyFont="1" applyFill="1" applyAlignment="1">
      <alignment vertical="center"/>
    </xf>
    <xf numFmtId="0" fontId="66" fillId="25" borderId="0" xfId="0" applyFont="1" applyFill="1" applyAlignment="1">
      <alignment vertical="center"/>
    </xf>
    <xf numFmtId="0" fontId="65" fillId="25" borderId="0" xfId="0" applyFont="1" applyFill="1"/>
    <xf numFmtId="0" fontId="66" fillId="25" borderId="0" xfId="0" applyFont="1" applyFill="1"/>
    <xf numFmtId="0" fontId="30" fillId="25" borderId="0" xfId="0" applyFont="1" applyFill="1" applyAlignment="1">
      <alignment vertical="center"/>
    </xf>
    <xf numFmtId="3" fontId="30" fillId="25" borderId="0" xfId="0" applyNumberFormat="1" applyFont="1" applyFill="1"/>
    <xf numFmtId="0" fontId="68" fillId="29" borderId="42" xfId="0" applyFont="1" applyFill="1" applyBorder="1" applyAlignment="1">
      <alignment horizontal="center" vertical="center"/>
    </xf>
    <xf numFmtId="0" fontId="21" fillId="30" borderId="47" xfId="0" applyFont="1" applyFill="1" applyBorder="1" applyAlignment="1">
      <alignment horizontal="center" vertical="center" wrapText="1"/>
    </xf>
    <xf numFmtId="0" fontId="72" fillId="25" borderId="0" xfId="0" applyFont="1" applyFill="1"/>
    <xf numFmtId="0" fontId="70" fillId="25" borderId="0" xfId="0" applyFont="1" applyFill="1"/>
    <xf numFmtId="2" fontId="73" fillId="25" borderId="0" xfId="0" applyNumberFormat="1" applyFont="1" applyFill="1"/>
    <xf numFmtId="0" fontId="46" fillId="28" borderId="14" xfId="0" applyFont="1" applyFill="1" applyBorder="1" applyAlignment="1">
      <alignment horizontal="center" vertical="center" wrapText="1"/>
    </xf>
    <xf numFmtId="4" fontId="30" fillId="27" borderId="17" xfId="0" applyNumberFormat="1" applyFont="1" applyFill="1" applyBorder="1" applyAlignment="1">
      <alignment horizontal="right" vertical="center"/>
    </xf>
    <xf numFmtId="0" fontId="30" fillId="27" borderId="16" xfId="0" applyFont="1" applyFill="1" applyBorder="1" applyAlignment="1">
      <alignment vertical="center"/>
    </xf>
    <xf numFmtId="0" fontId="49" fillId="25" borderId="0" xfId="0" applyFont="1" applyFill="1" applyAlignment="1">
      <alignment vertical="top"/>
    </xf>
    <xf numFmtId="0" fontId="52" fillId="25" borderId="0" xfId="0" applyFont="1" applyFill="1" applyAlignment="1">
      <alignment vertical="top" wrapText="1"/>
    </xf>
    <xf numFmtId="0" fontId="74" fillId="25" borderId="0" xfId="0" applyFont="1" applyFill="1" applyAlignment="1">
      <alignment vertical="top"/>
    </xf>
    <xf numFmtId="0" fontId="36" fillId="25" borderId="0" xfId="0" applyFont="1" applyFill="1" applyAlignment="1">
      <alignment horizontal="right" vertical="center" wrapText="1"/>
    </xf>
    <xf numFmtId="0" fontId="45" fillId="25" borderId="0" xfId="0" applyFont="1" applyFill="1" applyAlignment="1">
      <alignment horizontal="right" vertical="center" wrapText="1"/>
    </xf>
    <xf numFmtId="0" fontId="21" fillId="0" borderId="0" xfId="0" applyFont="1"/>
    <xf numFmtId="3" fontId="50" fillId="0" borderId="1" xfId="0" applyNumberFormat="1" applyFont="1" applyBorder="1" applyProtection="1">
      <protection locked="0"/>
    </xf>
    <xf numFmtId="4" fontId="50" fillId="0" borderId="1" xfId="0" applyNumberFormat="1" applyFont="1" applyBorder="1" applyProtection="1">
      <protection locked="0"/>
    </xf>
    <xf numFmtId="0" fontId="75" fillId="0" borderId="0" xfId="0" applyFont="1"/>
    <xf numFmtId="0" fontId="75" fillId="0" borderId="0" xfId="0" applyFont="1" applyAlignment="1">
      <alignment horizontal="right"/>
    </xf>
    <xf numFmtId="0" fontId="75" fillId="0" borderId="10" xfId="0" applyFont="1" applyBorder="1"/>
    <xf numFmtId="1" fontId="75" fillId="0" borderId="10" xfId="0" applyNumberFormat="1" applyFont="1" applyBorder="1"/>
    <xf numFmtId="4" fontId="75" fillId="0" borderId="10" xfId="0" applyNumberFormat="1" applyFont="1" applyBorder="1"/>
    <xf numFmtId="0" fontId="78" fillId="0" borderId="0" xfId="0" applyFont="1"/>
    <xf numFmtId="0" fontId="75" fillId="0" borderId="0" xfId="0" applyFont="1" applyAlignment="1">
      <alignment horizontal="left" indent="1"/>
    </xf>
    <xf numFmtId="0" fontId="77" fillId="34" borderId="10" xfId="0" applyFont="1" applyFill="1" applyBorder="1" applyAlignment="1">
      <alignment horizontal="center" vertical="center"/>
    </xf>
    <xf numFmtId="0" fontId="77" fillId="34" borderId="10" xfId="0" applyFont="1" applyFill="1" applyBorder="1" applyAlignment="1">
      <alignment horizontal="center" vertical="center" wrapText="1"/>
    </xf>
    <xf numFmtId="4" fontId="75" fillId="0" borderId="0" xfId="0" applyNumberFormat="1" applyFont="1"/>
    <xf numFmtId="0" fontId="49" fillId="25" borderId="0" xfId="0" applyFont="1" applyFill="1" applyAlignment="1">
      <alignment horizontal="center" vertical="center" wrapText="1"/>
    </xf>
    <xf numFmtId="0" fontId="26" fillId="25" borderId="0" xfId="0" applyFont="1" applyFill="1" applyAlignment="1">
      <alignment horizontal="left" vertical="top" wrapText="1"/>
    </xf>
    <xf numFmtId="0" fontId="83" fillId="28" borderId="18" xfId="0" applyFont="1" applyFill="1" applyBorder="1" applyAlignment="1">
      <alignment horizontal="center" vertical="center" wrapText="1"/>
    </xf>
    <xf numFmtId="0" fontId="34" fillId="28" borderId="18" xfId="0" applyFont="1" applyFill="1" applyBorder="1" applyAlignment="1">
      <alignment horizontal="center" vertical="center" wrapText="1"/>
    </xf>
    <xf numFmtId="0" fontId="86" fillId="25" borderId="0" xfId="0" applyFont="1" applyFill="1"/>
    <xf numFmtId="0" fontId="21" fillId="25" borderId="0" xfId="0" applyFont="1" applyFill="1" applyAlignment="1">
      <alignment vertical="center"/>
    </xf>
    <xf numFmtId="0" fontId="87" fillId="33" borderId="0" xfId="0" applyFont="1" applyFill="1"/>
    <xf numFmtId="0" fontId="89" fillId="33" borderId="0" xfId="34" applyFont="1" applyFill="1" applyBorder="1" applyAlignment="1" applyProtection="1"/>
    <xf numFmtId="0" fontId="89" fillId="33" borderId="0" xfId="0" applyFont="1" applyFill="1"/>
    <xf numFmtId="0" fontId="90" fillId="33" borderId="0" xfId="0" applyFont="1" applyFill="1"/>
    <xf numFmtId="0" fontId="87" fillId="33" borderId="0" xfId="0" applyFont="1" applyFill="1" applyAlignment="1">
      <alignment vertical="center" wrapText="1"/>
    </xf>
    <xf numFmtId="0" fontId="91" fillId="33" borderId="0" xfId="0" applyFont="1" applyFill="1" applyAlignment="1">
      <alignment vertical="center" wrapText="1"/>
    </xf>
    <xf numFmtId="0" fontId="26" fillId="33" borderId="0" xfId="0" applyFont="1" applyFill="1" applyAlignment="1">
      <alignment horizontal="left" vertical="center" wrapText="1"/>
    </xf>
    <xf numFmtId="0" fontId="49" fillId="25" borderId="0" xfId="0" applyFont="1" applyFill="1" applyAlignment="1">
      <alignment horizontal="left"/>
    </xf>
    <xf numFmtId="0" fontId="49" fillId="25" borderId="0" xfId="0" applyFont="1" applyFill="1" applyAlignment="1">
      <alignment horizontal="left" wrapText="1"/>
    </xf>
    <xf numFmtId="0" fontId="93" fillId="25" borderId="0" xfId="0" applyFont="1" applyFill="1" applyAlignment="1">
      <alignment horizontal="right"/>
    </xf>
    <xf numFmtId="0" fontId="86" fillId="25" borderId="0" xfId="0" applyFont="1" applyFill="1" applyAlignment="1">
      <alignment horizontal="left"/>
    </xf>
    <xf numFmtId="0" fontId="55" fillId="0" borderId="1" xfId="0" applyFont="1" applyBorder="1" applyAlignment="1">
      <alignment horizontal="center" vertical="center"/>
    </xf>
    <xf numFmtId="14" fontId="21" fillId="0" borderId="1" xfId="0" applyNumberFormat="1" applyFont="1" applyBorder="1" applyAlignment="1">
      <alignment horizontal="center" vertical="center"/>
    </xf>
    <xf numFmtId="0" fontId="0" fillId="41" borderId="0" xfId="0" applyFill="1"/>
    <xf numFmtId="0" fontId="0" fillId="42" borderId="0" xfId="0" applyFill="1"/>
    <xf numFmtId="0" fontId="0" fillId="43" borderId="0" xfId="0" applyFill="1"/>
    <xf numFmtId="3" fontId="0" fillId="0" borderId="0" xfId="0" applyNumberFormat="1"/>
    <xf numFmtId="4" fontId="0" fillId="0" borderId="0" xfId="0" applyNumberFormat="1"/>
    <xf numFmtId="0" fontId="75" fillId="0" borderId="28" xfId="0" applyFont="1" applyBorder="1"/>
    <xf numFmtId="0" fontId="98" fillId="0" borderId="0" xfId="0" applyFont="1"/>
    <xf numFmtId="0" fontId="21" fillId="30" borderId="46" xfId="0" applyFont="1" applyFill="1" applyBorder="1" applyAlignment="1">
      <alignment horizontal="center" vertical="center" wrapText="1"/>
    </xf>
    <xf numFmtId="0" fontId="99" fillId="30" borderId="40" xfId="0" applyFont="1" applyFill="1" applyBorder="1" applyAlignment="1">
      <alignment horizontal="right"/>
    </xf>
    <xf numFmtId="0" fontId="100" fillId="30" borderId="40" xfId="0" applyFont="1" applyFill="1" applyBorder="1" applyAlignment="1">
      <alignment horizontal="right"/>
    </xf>
    <xf numFmtId="0" fontId="50" fillId="30" borderId="40" xfId="0" applyFont="1" applyFill="1" applyBorder="1" applyAlignment="1">
      <alignment horizontal="right"/>
    </xf>
    <xf numFmtId="0" fontId="69" fillId="30" borderId="0" xfId="0" applyFont="1" applyFill="1" applyAlignment="1">
      <alignment horizontal="right" vertical="center"/>
    </xf>
    <xf numFmtId="0" fontId="97" fillId="0" borderId="0" xfId="0" applyFont="1"/>
    <xf numFmtId="167" fontId="75" fillId="0" borderId="0" xfId="0" applyNumberFormat="1" applyFont="1"/>
    <xf numFmtId="167" fontId="75" fillId="0" borderId="10" xfId="0" applyNumberFormat="1" applyFont="1" applyBorder="1"/>
    <xf numFmtId="167" fontId="75" fillId="32" borderId="10" xfId="0" applyNumberFormat="1" applyFont="1" applyFill="1" applyBorder="1"/>
    <xf numFmtId="1" fontId="77" fillId="34" borderId="10" xfId="0" applyNumberFormat="1" applyFont="1" applyFill="1" applyBorder="1" applyAlignment="1">
      <alignment horizontal="center" vertical="center" wrapText="1"/>
    </xf>
    <xf numFmtId="2" fontId="42" fillId="0" borderId="1" xfId="0" applyNumberFormat="1" applyFont="1" applyBorder="1" applyAlignment="1">
      <alignment vertical="center"/>
    </xf>
    <xf numFmtId="2" fontId="30" fillId="25" borderId="0" xfId="0" applyNumberFormat="1" applyFont="1" applyFill="1"/>
    <xf numFmtId="2" fontId="30" fillId="25" borderId="0" xfId="0" applyNumberFormat="1" applyFont="1" applyFill="1" applyAlignment="1">
      <alignment vertical="center"/>
    </xf>
    <xf numFmtId="2" fontId="30" fillId="0" borderId="1" xfId="0" applyNumberFormat="1" applyFont="1" applyBorder="1" applyAlignment="1">
      <alignment vertical="center"/>
    </xf>
    <xf numFmtId="3" fontId="30" fillId="25" borderId="0" xfId="0" applyNumberFormat="1" applyFont="1" applyFill="1" applyAlignment="1">
      <alignment vertical="center"/>
    </xf>
    <xf numFmtId="0" fontId="21" fillId="33" borderId="0" xfId="0" applyFont="1" applyFill="1" applyAlignment="1">
      <alignment vertical="top"/>
    </xf>
    <xf numFmtId="0" fontId="83" fillId="28" borderId="63" xfId="0" applyFont="1" applyFill="1" applyBorder="1" applyAlignment="1">
      <alignment horizontal="center" vertical="center" wrapText="1"/>
    </xf>
    <xf numFmtId="0" fontId="94" fillId="28" borderId="63" xfId="0" applyFont="1" applyFill="1" applyBorder="1" applyAlignment="1">
      <alignment horizontal="center" vertical="center" wrapText="1"/>
    </xf>
    <xf numFmtId="0" fontId="77" fillId="30" borderId="10" xfId="0" applyFont="1" applyFill="1" applyBorder="1"/>
    <xf numFmtId="0" fontId="102" fillId="24" borderId="10" xfId="0" applyFont="1" applyFill="1" applyBorder="1" applyAlignment="1">
      <alignment horizontal="center" vertical="center"/>
    </xf>
    <xf numFmtId="165" fontId="103" fillId="35" borderId="10" xfId="0" applyNumberFormat="1" applyFont="1" applyFill="1" applyBorder="1" applyAlignment="1">
      <alignment horizontal="center" vertical="center" wrapText="1"/>
    </xf>
    <xf numFmtId="165" fontId="103" fillId="36" borderId="10" xfId="0" applyNumberFormat="1" applyFont="1" applyFill="1" applyBorder="1" applyAlignment="1">
      <alignment horizontal="center" vertical="center" wrapText="1"/>
    </xf>
    <xf numFmtId="165" fontId="75" fillId="37" borderId="10" xfId="0" applyNumberFormat="1" applyFont="1" applyFill="1" applyBorder="1" applyAlignment="1">
      <alignment horizontal="center" vertical="center" wrapText="1"/>
    </xf>
    <xf numFmtId="165" fontId="75" fillId="38" borderId="10" xfId="0" applyNumberFormat="1" applyFont="1" applyFill="1" applyBorder="1" applyAlignment="1">
      <alignment horizontal="center" vertical="center" wrapText="1"/>
    </xf>
    <xf numFmtId="165" fontId="75" fillId="39" borderId="10" xfId="0" applyNumberFormat="1" applyFont="1" applyFill="1" applyBorder="1" applyAlignment="1">
      <alignment horizontal="center" vertical="center" wrapText="1"/>
    </xf>
    <xf numFmtId="165" fontId="75" fillId="31" borderId="10" xfId="0" applyNumberFormat="1" applyFont="1" applyFill="1" applyBorder="1" applyAlignment="1">
      <alignment horizontal="center" vertical="center" wrapText="1"/>
    </xf>
    <xf numFmtId="0" fontId="102" fillId="0" borderId="10" xfId="0" applyFont="1" applyBorder="1" applyAlignment="1">
      <alignment horizontal="center" vertical="center"/>
    </xf>
    <xf numFmtId="0" fontId="104" fillId="0" borderId="10" xfId="40" applyFont="1" applyBorder="1" applyAlignment="1">
      <alignment wrapText="1"/>
    </xf>
    <xf numFmtId="165" fontId="77" fillId="0" borderId="10" xfId="40" applyNumberFormat="1" applyFont="1" applyBorder="1" applyAlignment="1">
      <alignment wrapText="1"/>
    </xf>
    <xf numFmtId="0" fontId="77" fillId="0" borderId="10" xfId="40" applyFont="1" applyBorder="1" applyAlignment="1">
      <alignment wrapText="1"/>
    </xf>
    <xf numFmtId="167" fontId="77" fillId="0" borderId="1" xfId="40" applyNumberFormat="1" applyFont="1" applyBorder="1" applyAlignment="1">
      <alignment vertical="center" wrapText="1"/>
    </xf>
    <xf numFmtId="165" fontId="77" fillId="0" borderId="10" xfId="40" applyNumberFormat="1" applyFont="1" applyBorder="1" applyAlignment="1">
      <alignment horizontal="right" vertical="center" wrapText="1"/>
    </xf>
    <xf numFmtId="4" fontId="76" fillId="0" borderId="1" xfId="0" applyNumberFormat="1" applyFont="1" applyBorder="1" applyAlignment="1">
      <alignment horizontal="right"/>
    </xf>
    <xf numFmtId="0" fontId="76" fillId="30" borderId="12" xfId="0" applyFont="1" applyFill="1" applyBorder="1"/>
    <xf numFmtId="0" fontId="76" fillId="0" borderId="0" xfId="0" applyFont="1"/>
    <xf numFmtId="0" fontId="75" fillId="30" borderId="12" xfId="0" applyFont="1" applyFill="1" applyBorder="1"/>
    <xf numFmtId="0" fontId="107" fillId="0" borderId="0" xfId="34" applyFont="1" applyFill="1" applyAlignment="1" applyProtection="1"/>
    <xf numFmtId="0" fontId="108" fillId="0" borderId="0" xfId="0" applyFont="1"/>
    <xf numFmtId="0" fontId="109" fillId="0" borderId="0" xfId="0" applyFont="1" applyAlignment="1">
      <alignment horizontal="left" vertical="center"/>
    </xf>
    <xf numFmtId="0" fontId="75" fillId="0" borderId="10" xfId="0" applyFont="1" applyBorder="1" applyAlignment="1">
      <alignment vertical="center" wrapText="1"/>
    </xf>
    <xf numFmtId="1" fontId="75" fillId="0" borderId="10" xfId="0" applyNumberFormat="1" applyFont="1" applyBorder="1" applyAlignment="1">
      <alignment vertical="center" wrapText="1"/>
    </xf>
    <xf numFmtId="0" fontId="110" fillId="0" borderId="0" xfId="0" applyFont="1" applyAlignment="1">
      <alignment horizontal="left" indent="1"/>
    </xf>
    <xf numFmtId="1" fontId="76" fillId="0" borderId="10" xfId="0" applyNumberFormat="1" applyFont="1" applyBorder="1"/>
    <xf numFmtId="165" fontId="77" fillId="0" borderId="1" xfId="0" applyNumberFormat="1" applyFont="1" applyBorder="1" applyAlignment="1">
      <alignment vertical="center"/>
    </xf>
    <xf numFmtId="0" fontId="77" fillId="40" borderId="10" xfId="0" applyFont="1" applyFill="1" applyBorder="1" applyAlignment="1">
      <alignment horizontal="left" vertical="center"/>
    </xf>
    <xf numFmtId="0" fontId="77" fillId="40" borderId="12" xfId="0" applyFont="1" applyFill="1" applyBorder="1" applyAlignment="1">
      <alignment horizontal="left" vertical="center"/>
    </xf>
    <xf numFmtId="0" fontId="77" fillId="40" borderId="29" xfId="0" applyFont="1" applyFill="1" applyBorder="1" applyAlignment="1">
      <alignment horizontal="center" vertical="center"/>
    </xf>
    <xf numFmtId="0" fontId="77" fillId="40" borderId="13" xfId="0" applyFont="1" applyFill="1" applyBorder="1" applyAlignment="1">
      <alignment horizontal="center" vertical="center"/>
    </xf>
    <xf numFmtId="0" fontId="76" fillId="0" borderId="10" xfId="0" applyFont="1" applyBorder="1"/>
    <xf numFmtId="0" fontId="113" fillId="0" borderId="0" xfId="0" applyFont="1"/>
    <xf numFmtId="0" fontId="76" fillId="0" borderId="10" xfId="0" applyFont="1" applyBorder="1" applyAlignment="1">
      <alignment horizontal="center"/>
    </xf>
    <xf numFmtId="0" fontId="111" fillId="0" borderId="10" xfId="0" applyFont="1" applyBorder="1" applyAlignment="1">
      <alignment horizontal="center"/>
    </xf>
    <xf numFmtId="0" fontId="76" fillId="0" borderId="0" xfId="0" applyFont="1" applyAlignment="1">
      <alignment horizontal="right"/>
    </xf>
    <xf numFmtId="1" fontId="76" fillId="0" borderId="0" xfId="0" applyNumberFormat="1" applyFont="1" applyAlignment="1">
      <alignment horizontal="left"/>
    </xf>
    <xf numFmtId="4" fontId="76" fillId="0" borderId="10" xfId="0" applyNumberFormat="1" applyFont="1" applyBorder="1"/>
    <xf numFmtId="4" fontId="114" fillId="0" borderId="10" xfId="0" applyNumberFormat="1" applyFont="1" applyBorder="1"/>
    <xf numFmtId="0" fontId="104" fillId="0" borderId="0" xfId="0" applyFont="1"/>
    <xf numFmtId="0" fontId="77" fillId="0" borderId="0" xfId="0" applyFont="1"/>
    <xf numFmtId="0" fontId="75" fillId="30" borderId="10" xfId="0" applyFont="1" applyFill="1" applyBorder="1" applyAlignment="1">
      <alignment horizontal="center"/>
    </xf>
    <xf numFmtId="1" fontId="75" fillId="32" borderId="10" xfId="0" applyNumberFormat="1" applyFont="1" applyFill="1" applyBorder="1" applyAlignment="1">
      <alignment horizontal="center"/>
    </xf>
    <xf numFmtId="0" fontId="75" fillId="30" borderId="29" xfId="0" applyFont="1" applyFill="1" applyBorder="1"/>
    <xf numFmtId="0" fontId="76" fillId="30" borderId="29" xfId="0" applyFont="1" applyFill="1" applyBorder="1"/>
    <xf numFmtId="168" fontId="75" fillId="0" borderId="10" xfId="0" applyNumberFormat="1" applyFont="1" applyBorder="1"/>
    <xf numFmtId="168" fontId="76" fillId="0" borderId="10" xfId="0" applyNumberFormat="1" applyFont="1" applyBorder="1" applyAlignment="1">
      <alignment vertical="center"/>
    </xf>
    <xf numFmtId="0" fontId="76" fillId="0" borderId="29" xfId="0" applyFont="1" applyBorder="1"/>
    <xf numFmtId="0" fontId="75" fillId="0" borderId="29" xfId="0" applyFont="1" applyBorder="1"/>
    <xf numFmtId="168" fontId="75" fillId="0" borderId="13" xfId="0" applyNumberFormat="1" applyFont="1" applyBorder="1"/>
    <xf numFmtId="168" fontId="114" fillId="0" borderId="10" xfId="0" applyNumberFormat="1" applyFont="1" applyBorder="1"/>
    <xf numFmtId="0" fontId="98" fillId="0" borderId="12" xfId="0" applyFont="1" applyBorder="1"/>
    <xf numFmtId="0" fontId="30" fillId="25" borderId="0" xfId="0" applyFont="1" applyFill="1" applyAlignment="1">
      <alignment horizontal="right"/>
    </xf>
    <xf numFmtId="3" fontId="67" fillId="29" borderId="42" xfId="0" applyNumberFormat="1" applyFont="1" applyFill="1" applyBorder="1" applyAlignment="1">
      <alignment vertical="center"/>
    </xf>
    <xf numFmtId="1" fontId="29" fillId="28" borderId="42" xfId="0" applyNumberFormat="1" applyFont="1" applyFill="1" applyBorder="1" applyAlignment="1">
      <alignment horizontal="center" vertical="center"/>
    </xf>
    <xf numFmtId="0" fontId="29" fillId="25" borderId="0" xfId="34" applyFont="1" applyFill="1" applyBorder="1" applyAlignment="1" applyProtection="1"/>
    <xf numFmtId="0" fontId="30" fillId="33" borderId="0" xfId="0" applyFont="1" applyFill="1"/>
    <xf numFmtId="0" fontId="25" fillId="28" borderId="1" xfId="0" applyFont="1" applyFill="1" applyBorder="1" applyAlignment="1">
      <alignment vertical="center" wrapText="1"/>
    </xf>
    <xf numFmtId="0" fontId="30" fillId="0" borderId="17" xfId="0" applyFont="1" applyBorder="1" applyProtection="1">
      <protection locked="0"/>
    </xf>
    <xf numFmtId="0" fontId="30" fillId="27" borderId="16" xfId="0" applyFont="1" applyFill="1" applyBorder="1"/>
    <xf numFmtId="1" fontId="30" fillId="27" borderId="1" xfId="0" applyNumberFormat="1" applyFont="1" applyFill="1" applyBorder="1" applyAlignment="1" applyProtection="1">
      <alignment horizontal="center"/>
      <protection locked="0"/>
    </xf>
    <xf numFmtId="0" fontId="30" fillId="30" borderId="47" xfId="0" applyFont="1" applyFill="1" applyBorder="1"/>
    <xf numFmtId="0" fontId="25" fillId="30" borderId="47" xfId="0" applyFont="1" applyFill="1" applyBorder="1" applyAlignment="1">
      <alignment vertical="center" wrapText="1"/>
    </xf>
    <xf numFmtId="0" fontId="30" fillId="30" borderId="47" xfId="0" applyFont="1" applyFill="1" applyBorder="1" applyAlignment="1">
      <alignment horizontal="center"/>
    </xf>
    <xf numFmtId="0" fontId="30" fillId="30" borderId="45" xfId="0" applyFont="1" applyFill="1" applyBorder="1" applyAlignment="1">
      <alignment horizontal="center"/>
    </xf>
    <xf numFmtId="0" fontId="30" fillId="30" borderId="40" xfId="0" applyFont="1" applyFill="1" applyBorder="1"/>
    <xf numFmtId="0" fontId="30" fillId="30" borderId="0" xfId="0" applyFont="1" applyFill="1"/>
    <xf numFmtId="0" fontId="30" fillId="30" borderId="39" xfId="0" applyFont="1" applyFill="1" applyBorder="1" applyAlignment="1">
      <alignment horizontal="center"/>
    </xf>
    <xf numFmtId="0" fontId="30" fillId="25" borderId="0" xfId="0" applyFont="1" applyFill="1" applyAlignment="1">
      <alignment horizontal="center"/>
    </xf>
    <xf numFmtId="4" fontId="30" fillId="27" borderId="17" xfId="0" applyNumberFormat="1" applyFont="1" applyFill="1" applyBorder="1"/>
    <xf numFmtId="0" fontId="30" fillId="27" borderId="16" xfId="0" applyFont="1" applyFill="1" applyBorder="1" applyAlignment="1">
      <alignment horizontal="center"/>
    </xf>
    <xf numFmtId="4" fontId="30" fillId="27" borderId="17" xfId="0" applyNumberFormat="1" applyFont="1" applyFill="1" applyBorder="1" applyAlignment="1">
      <alignment horizontal="right"/>
    </xf>
    <xf numFmtId="4" fontId="30" fillId="30" borderId="0" xfId="0" applyNumberFormat="1" applyFont="1" applyFill="1"/>
    <xf numFmtId="0" fontId="30" fillId="30" borderId="0" xfId="0" applyFont="1" applyFill="1" applyAlignment="1">
      <alignment horizontal="center"/>
    </xf>
    <xf numFmtId="4" fontId="30" fillId="30" borderId="0" xfId="0" applyNumberFormat="1" applyFont="1" applyFill="1" applyAlignment="1">
      <alignment horizontal="right"/>
    </xf>
    <xf numFmtId="166" fontId="30" fillId="30" borderId="0" xfId="0" applyNumberFormat="1" applyFont="1" applyFill="1"/>
    <xf numFmtId="0" fontId="30" fillId="30" borderId="0" xfId="0" applyFont="1" applyFill="1" applyAlignment="1">
      <alignment vertical="center"/>
    </xf>
    <xf numFmtId="0" fontId="30" fillId="30" borderId="41" xfId="0" applyFont="1" applyFill="1" applyBorder="1"/>
    <xf numFmtId="0" fontId="30" fillId="30" borderId="43" xfId="0" applyFont="1" applyFill="1" applyBorder="1"/>
    <xf numFmtId="0" fontId="30" fillId="30" borderId="44" xfId="0" applyFont="1" applyFill="1" applyBorder="1"/>
    <xf numFmtId="0" fontId="29" fillId="25" borderId="0" xfId="0" applyFont="1" applyFill="1" applyAlignment="1">
      <alignment horizontal="left" vertical="center" wrapText="1"/>
    </xf>
    <xf numFmtId="0" fontId="57" fillId="0" borderId="65" xfId="0" applyFont="1" applyBorder="1" applyProtection="1">
      <protection locked="0"/>
    </xf>
    <xf numFmtId="1" fontId="50" fillId="0" borderId="65" xfId="0" applyNumberFormat="1" applyFont="1" applyBorder="1" applyProtection="1">
      <protection locked="0"/>
    </xf>
    <xf numFmtId="3" fontId="50" fillId="0" borderId="65" xfId="0" applyNumberFormat="1" applyFont="1" applyBorder="1" applyProtection="1">
      <protection locked="0"/>
    </xf>
    <xf numFmtId="167" fontId="50" fillId="0" borderId="65" xfId="0" applyNumberFormat="1" applyFont="1" applyBorder="1"/>
    <xf numFmtId="4" fontId="50" fillId="0" borderId="65" xfId="0" applyNumberFormat="1" applyFont="1" applyBorder="1"/>
    <xf numFmtId="4" fontId="85" fillId="0" borderId="65" xfId="0" applyNumberFormat="1" applyFont="1" applyBorder="1"/>
    <xf numFmtId="0" fontId="50" fillId="0" borderId="65" xfId="0" applyFont="1" applyBorder="1" applyProtection="1">
      <protection locked="0"/>
    </xf>
    <xf numFmtId="4" fontId="50" fillId="0" borderId="65" xfId="0" applyNumberFormat="1" applyFont="1" applyBorder="1" applyProtection="1">
      <protection locked="0"/>
    </xf>
    <xf numFmtId="165" fontId="50" fillId="0" borderId="52" xfId="0" applyNumberFormat="1" applyFont="1" applyBorder="1"/>
    <xf numFmtId="0" fontId="30" fillId="0" borderId="10" xfId="0" applyFont="1" applyBorder="1"/>
    <xf numFmtId="165" fontId="30" fillId="26" borderId="10" xfId="0" applyNumberFormat="1" applyFont="1" applyFill="1" applyBorder="1"/>
    <xf numFmtId="49" fontId="30" fillId="0" borderId="0" xfId="0" applyNumberFormat="1" applyFont="1" applyAlignment="1">
      <alignment horizontal="left"/>
    </xf>
    <xf numFmtId="165" fontId="77" fillId="0" borderId="66" xfId="40" applyNumberFormat="1" applyFont="1" applyBorder="1" applyAlignment="1">
      <alignment horizontal="right" vertical="center" wrapText="1"/>
    </xf>
    <xf numFmtId="165" fontId="77" fillId="0" borderId="11" xfId="40" applyNumberFormat="1" applyFont="1" applyBorder="1" applyAlignment="1">
      <alignment horizontal="right" vertical="center" wrapText="1"/>
    </xf>
    <xf numFmtId="0" fontId="81" fillId="0" borderId="65" xfId="0" applyFont="1" applyBorder="1" applyProtection="1">
      <protection locked="0"/>
    </xf>
    <xf numFmtId="1" fontId="76" fillId="0" borderId="65" xfId="0" applyNumberFormat="1" applyFont="1" applyBorder="1" applyProtection="1">
      <protection locked="0"/>
    </xf>
    <xf numFmtId="167" fontId="76" fillId="32" borderId="65" xfId="0" applyNumberFormat="1" applyFont="1" applyFill="1" applyBorder="1"/>
    <xf numFmtId="4" fontId="76" fillId="32" borderId="65" xfId="0" applyNumberFormat="1" applyFont="1" applyFill="1" applyBorder="1"/>
    <xf numFmtId="3" fontId="76" fillId="0" borderId="65" xfId="0" applyNumberFormat="1" applyFont="1" applyBorder="1" applyProtection="1">
      <protection locked="0"/>
    </xf>
    <xf numFmtId="4" fontId="111" fillId="0" borderId="65" xfId="0" applyNumberFormat="1" applyFont="1" applyBorder="1"/>
    <xf numFmtId="4" fontId="112" fillId="0" borderId="65" xfId="0" applyNumberFormat="1" applyFont="1" applyBorder="1"/>
    <xf numFmtId="0" fontId="75" fillId="0" borderId="0" xfId="0" applyFont="1" applyFill="1"/>
    <xf numFmtId="0" fontId="75" fillId="0" borderId="0" xfId="0" applyFont="1" applyFill="1" applyAlignment="1">
      <alignment horizontal="center"/>
    </xf>
    <xf numFmtId="1" fontId="75" fillId="0" borderId="10" xfId="0" applyNumberFormat="1" applyFont="1" applyFill="1" applyBorder="1"/>
    <xf numFmtId="0" fontId="116" fillId="34" borderId="10" xfId="0" applyFont="1" applyFill="1" applyBorder="1" applyAlignment="1">
      <alignment horizontal="center" vertical="center" wrapText="1"/>
    </xf>
    <xf numFmtId="0" fontId="97" fillId="0" borderId="0" xfId="0" applyFont="1" applyAlignment="1">
      <alignment horizontal="left"/>
    </xf>
    <xf numFmtId="167" fontId="110" fillId="0" borderId="0" xfId="0" applyNumberFormat="1" applyFont="1" applyAlignment="1">
      <alignment horizontal="right"/>
    </xf>
    <xf numFmtId="167" fontId="114" fillId="32" borderId="10" xfId="0" applyNumberFormat="1" applyFont="1" applyFill="1" applyBorder="1"/>
    <xf numFmtId="0" fontId="32" fillId="25" borderId="0" xfId="0" applyFont="1" applyFill="1" applyAlignment="1">
      <alignment vertical="center"/>
    </xf>
    <xf numFmtId="0" fontId="0" fillId="44" borderId="0" xfId="0" applyFill="1"/>
    <xf numFmtId="0" fontId="86" fillId="33" borderId="0" xfId="0" applyFont="1" applyFill="1"/>
    <xf numFmtId="0" fontId="22" fillId="33" borderId="0" xfId="0" applyFont="1" applyFill="1" applyAlignment="1">
      <alignment horizontal="right" vertical="top"/>
    </xf>
    <xf numFmtId="0" fontId="98" fillId="0" borderId="10" xfId="0" applyFont="1" applyBorder="1"/>
    <xf numFmtId="1" fontId="98" fillId="0" borderId="10" xfId="0" applyNumberFormat="1" applyFont="1" applyBorder="1"/>
    <xf numFmtId="0" fontId="98" fillId="0" borderId="67" xfId="0" applyFont="1" applyBorder="1"/>
    <xf numFmtId="0" fontId="98" fillId="0" borderId="68" xfId="0" applyFont="1" applyBorder="1"/>
    <xf numFmtId="0" fontId="98" fillId="0" borderId="69" xfId="0" applyFont="1" applyBorder="1"/>
    <xf numFmtId="3" fontId="0" fillId="0" borderId="70" xfId="0" applyNumberFormat="1" applyBorder="1"/>
    <xf numFmtId="3" fontId="0" fillId="0" borderId="71" xfId="0" applyNumberFormat="1" applyBorder="1"/>
    <xf numFmtId="3" fontId="0" fillId="0" borderId="72" xfId="0" applyNumberFormat="1" applyBorder="1"/>
    <xf numFmtId="0" fontId="98" fillId="0" borderId="73" xfId="0" applyFont="1" applyBorder="1"/>
    <xf numFmtId="0" fontId="98" fillId="0" borderId="74" xfId="0" applyFont="1" applyBorder="1"/>
    <xf numFmtId="0" fontId="98" fillId="0" borderId="75" xfId="0" applyFont="1" applyBorder="1"/>
    <xf numFmtId="1" fontId="98" fillId="0" borderId="12" xfId="0" applyNumberFormat="1" applyFont="1" applyBorder="1"/>
    <xf numFmtId="0" fontId="75" fillId="0" borderId="10" xfId="0" applyFont="1" applyFill="1" applyBorder="1" applyAlignment="1">
      <alignment vertical="center" wrapText="1"/>
    </xf>
    <xf numFmtId="0" fontId="117" fillId="0" borderId="0" xfId="0" applyFont="1"/>
    <xf numFmtId="0" fontId="118" fillId="0" borderId="0" xfId="34" applyFont="1" applyAlignment="1" applyProtection="1"/>
    <xf numFmtId="0" fontId="118" fillId="0" borderId="0" xfId="34" applyFont="1" applyFill="1" applyAlignment="1" applyProtection="1"/>
    <xf numFmtId="0" fontId="24" fillId="0" borderId="0" xfId="34" applyFont="1" applyFill="1" applyAlignment="1" applyProtection="1"/>
    <xf numFmtId="0" fontId="0" fillId="0" borderId="0" xfId="0" applyFill="1"/>
    <xf numFmtId="0" fontId="98" fillId="0" borderId="70" xfId="0" applyFont="1" applyBorder="1"/>
    <xf numFmtId="0" fontId="98" fillId="0" borderId="71" xfId="0" applyFont="1" applyBorder="1"/>
    <xf numFmtId="0" fontId="98" fillId="0" borderId="72" xfId="0" applyFont="1" applyBorder="1"/>
    <xf numFmtId="0" fontId="98" fillId="0" borderId="67" xfId="0" applyFont="1" applyFill="1" applyBorder="1"/>
    <xf numFmtId="0" fontId="98" fillId="0" borderId="68" xfId="0" applyFont="1" applyFill="1" applyBorder="1"/>
    <xf numFmtId="0" fontId="98" fillId="0" borderId="69" xfId="0" applyFont="1" applyFill="1" applyBorder="1"/>
    <xf numFmtId="0" fontId="88" fillId="33" borderId="0" xfId="34" applyFont="1" applyFill="1" applyBorder="1" applyAlignment="1" applyProtection="1">
      <alignment horizontal="left"/>
    </xf>
    <xf numFmtId="0" fontId="87" fillId="33" borderId="0" xfId="0" applyFont="1" applyFill="1" applyAlignment="1">
      <alignment horizontal="center"/>
    </xf>
    <xf numFmtId="0" fontId="29" fillId="28" borderId="0" xfId="0" applyFont="1" applyFill="1" applyAlignment="1">
      <alignment horizontal="left" vertical="center"/>
    </xf>
    <xf numFmtId="0" fontId="40" fillId="28" borderId="0" xfId="0" applyFont="1" applyFill="1" applyAlignment="1">
      <alignment horizontal="center" vertical="center" wrapText="1"/>
    </xf>
    <xf numFmtId="0" fontId="58" fillId="29" borderId="0" xfId="0" applyFont="1" applyFill="1" applyAlignment="1">
      <alignment horizontal="center" vertical="center" wrapText="1"/>
    </xf>
    <xf numFmtId="49" fontId="30" fillId="27" borderId="17" xfId="0" applyNumberFormat="1" applyFont="1" applyFill="1" applyBorder="1" applyAlignment="1">
      <alignment horizontal="center"/>
    </xf>
    <xf numFmtId="49" fontId="30" fillId="27" borderId="30" xfId="0" applyNumberFormat="1" applyFont="1" applyFill="1" applyBorder="1" applyAlignment="1">
      <alignment horizontal="center"/>
    </xf>
    <xf numFmtId="49" fontId="30" fillId="27" borderId="16" xfId="0" applyNumberFormat="1" applyFont="1" applyFill="1" applyBorder="1" applyAlignment="1">
      <alignment horizontal="center"/>
    </xf>
    <xf numFmtId="0" fontId="25" fillId="28" borderId="53" xfId="0" applyFont="1" applyFill="1" applyBorder="1" applyAlignment="1">
      <alignment horizontal="center" vertical="center" wrapText="1"/>
    </xf>
    <xf numFmtId="0" fontId="25" fillId="28" borderId="54" xfId="0" applyFont="1" applyFill="1" applyBorder="1" applyAlignment="1">
      <alignment horizontal="center" vertical="center" wrapText="1"/>
    </xf>
    <xf numFmtId="0" fontId="25" fillId="28" borderId="55" xfId="0" applyFont="1" applyFill="1" applyBorder="1" applyAlignment="1">
      <alignment horizontal="center" vertical="center" wrapText="1"/>
    </xf>
    <xf numFmtId="0" fontId="25" fillId="28" borderId="56" xfId="0" applyFont="1" applyFill="1" applyBorder="1" applyAlignment="1">
      <alignment horizontal="center" vertical="center" wrapText="1"/>
    </xf>
    <xf numFmtId="0" fontId="25" fillId="28" borderId="0" xfId="0" applyFont="1" applyFill="1" applyAlignment="1">
      <alignment horizontal="center" vertical="center" wrapText="1"/>
    </xf>
    <xf numFmtId="0" fontId="25" fillId="28" borderId="17" xfId="0" applyFont="1" applyFill="1" applyBorder="1" applyAlignment="1">
      <alignment horizontal="center" vertical="center" wrapText="1"/>
    </xf>
    <xf numFmtId="0" fontId="25" fillId="28" borderId="30" xfId="0" applyFont="1" applyFill="1" applyBorder="1" applyAlignment="1">
      <alignment horizontal="center" vertical="center" wrapText="1"/>
    </xf>
    <xf numFmtId="49" fontId="21" fillId="0" borderId="17" xfId="0" applyNumberFormat="1" applyFont="1" applyBorder="1" applyAlignment="1" applyProtection="1">
      <alignment horizontal="center" vertical="center" wrapText="1"/>
      <protection locked="0"/>
    </xf>
    <xf numFmtId="49" fontId="21" fillId="0" borderId="30" xfId="0" applyNumberFormat="1" applyFont="1" applyBorder="1" applyAlignment="1" applyProtection="1">
      <alignment horizontal="center" vertical="center" wrapText="1"/>
      <protection locked="0"/>
    </xf>
    <xf numFmtId="49" fontId="21" fillId="0" borderId="16" xfId="0" applyNumberFormat="1" applyFont="1" applyBorder="1" applyAlignment="1" applyProtection="1">
      <alignment horizontal="center" vertical="center" wrapText="1"/>
      <protection locked="0"/>
    </xf>
    <xf numFmtId="0" fontId="25" fillId="28" borderId="16" xfId="0" applyFont="1" applyFill="1" applyBorder="1" applyAlignment="1">
      <alignment horizontal="center" vertical="center" wrapText="1"/>
    </xf>
    <xf numFmtId="1" fontId="30" fillId="27" borderId="17" xfId="0" applyNumberFormat="1" applyFont="1" applyFill="1" applyBorder="1" applyAlignment="1" applyProtection="1">
      <alignment horizontal="center"/>
      <protection locked="0"/>
    </xf>
    <xf numFmtId="1" fontId="30" fillId="27" borderId="16" xfId="0" applyNumberFormat="1" applyFont="1" applyFill="1" applyBorder="1" applyAlignment="1" applyProtection="1">
      <alignment horizontal="center"/>
      <protection locked="0"/>
    </xf>
    <xf numFmtId="0" fontId="21" fillId="27" borderId="17" xfId="0" applyFont="1" applyFill="1" applyBorder="1" applyAlignment="1" applyProtection="1">
      <alignment horizontal="center" vertical="center" wrapText="1"/>
      <protection locked="0"/>
    </xf>
    <xf numFmtId="0" fontId="21" fillId="27" borderId="16" xfId="0" applyFont="1" applyFill="1" applyBorder="1" applyAlignment="1" applyProtection="1">
      <alignment horizontal="center" vertical="center" wrapText="1"/>
      <protection locked="0"/>
    </xf>
    <xf numFmtId="49" fontId="21" fillId="27" borderId="17" xfId="0" applyNumberFormat="1" applyFont="1" applyFill="1" applyBorder="1" applyAlignment="1" applyProtection="1">
      <alignment horizontal="center"/>
      <protection locked="0"/>
    </xf>
    <xf numFmtId="49" fontId="21" fillId="27" borderId="30" xfId="0" applyNumberFormat="1" applyFont="1" applyFill="1" applyBorder="1" applyAlignment="1" applyProtection="1">
      <alignment horizontal="center"/>
      <protection locked="0"/>
    </xf>
    <xf numFmtId="49" fontId="21" fillId="27" borderId="16" xfId="0" applyNumberFormat="1" applyFont="1" applyFill="1" applyBorder="1" applyAlignment="1" applyProtection="1">
      <alignment horizontal="center"/>
      <protection locked="0"/>
    </xf>
    <xf numFmtId="0" fontId="21" fillId="25" borderId="0" xfId="0" applyFont="1" applyFill="1" applyAlignment="1">
      <alignment horizontal="left" vertical="center" wrapText="1"/>
    </xf>
    <xf numFmtId="0" fontId="68" fillId="29" borderId="17" xfId="0" applyFont="1" applyFill="1" applyBorder="1" applyAlignment="1">
      <alignment horizontal="center"/>
    </xf>
    <xf numFmtId="0" fontId="68" fillId="29" borderId="30" xfId="0" applyFont="1" applyFill="1" applyBorder="1" applyAlignment="1">
      <alignment horizontal="center"/>
    </xf>
    <xf numFmtId="0" fontId="68" fillId="29" borderId="16" xfId="0" applyFont="1" applyFill="1" applyBorder="1" applyAlignment="1">
      <alignment horizontal="center"/>
    </xf>
    <xf numFmtId="0" fontId="25" fillId="28" borderId="17" xfId="0" applyFont="1" applyFill="1" applyBorder="1" applyAlignment="1">
      <alignment horizontal="center"/>
    </xf>
    <xf numFmtId="0" fontId="25" fillId="28" borderId="16" xfId="0" applyFont="1" applyFill="1" applyBorder="1" applyAlignment="1">
      <alignment horizontal="center"/>
    </xf>
    <xf numFmtId="0" fontId="21" fillId="27" borderId="17" xfId="0" applyFont="1" applyFill="1" applyBorder="1" applyAlignment="1" applyProtection="1">
      <alignment horizontal="center"/>
      <protection locked="0"/>
    </xf>
    <xf numFmtId="0" fontId="21" fillId="27" borderId="30" xfId="0" applyFont="1" applyFill="1" applyBorder="1" applyAlignment="1" applyProtection="1">
      <alignment horizontal="center"/>
      <protection locked="0"/>
    </xf>
    <xf numFmtId="0" fontId="21" fillId="27" borderId="16" xfId="0" applyFont="1" applyFill="1" applyBorder="1" applyAlignment="1" applyProtection="1">
      <alignment horizontal="center"/>
      <protection locked="0"/>
    </xf>
    <xf numFmtId="0" fontId="32" fillId="32" borderId="1" xfId="0" applyFont="1" applyFill="1" applyBorder="1" applyAlignment="1" applyProtection="1">
      <alignment horizontal="center" vertical="center" wrapText="1"/>
      <protection locked="0"/>
    </xf>
    <xf numFmtId="0" fontId="68" fillId="28" borderId="17" xfId="0" applyFont="1" applyFill="1" applyBorder="1" applyAlignment="1">
      <alignment horizontal="center" vertical="center" wrapText="1"/>
    </xf>
    <xf numFmtId="0" fontId="68" fillId="28" borderId="30" xfId="0" applyFont="1" applyFill="1" applyBorder="1" applyAlignment="1">
      <alignment horizontal="center" vertical="center" wrapText="1"/>
    </xf>
    <xf numFmtId="0" fontId="68" fillId="28" borderId="16" xfId="0" applyFont="1" applyFill="1" applyBorder="1" applyAlignment="1">
      <alignment horizontal="center" vertical="center" wrapText="1"/>
    </xf>
    <xf numFmtId="1" fontId="30" fillId="27" borderId="30" xfId="0" applyNumberFormat="1" applyFont="1" applyFill="1" applyBorder="1" applyAlignment="1" applyProtection="1">
      <alignment horizontal="center"/>
      <protection locked="0"/>
    </xf>
    <xf numFmtId="0" fontId="26" fillId="25" borderId="0" xfId="0" applyFont="1" applyFill="1" applyAlignment="1">
      <alignment horizontal="left" vertical="top" wrapText="1"/>
    </xf>
    <xf numFmtId="0" fontId="46" fillId="28" borderId="0" xfId="0" applyFont="1" applyFill="1" applyAlignment="1">
      <alignment horizontal="left" vertical="center" wrapText="1"/>
    </xf>
    <xf numFmtId="0" fontId="34" fillId="28" borderId="59" xfId="0" applyFont="1" applyFill="1" applyBorder="1" applyAlignment="1">
      <alignment horizontal="center" vertical="center" wrapText="1"/>
    </xf>
    <xf numFmtId="0" fontId="34" fillId="28" borderId="18" xfId="0" applyFont="1" applyFill="1" applyBorder="1" applyAlignment="1">
      <alignment horizontal="center" vertical="center" wrapText="1"/>
    </xf>
    <xf numFmtId="0" fontId="34" fillId="28" borderId="58" xfId="0" applyFont="1" applyFill="1" applyBorder="1" applyAlignment="1">
      <alignment horizontal="center" vertical="center" wrapText="1"/>
    </xf>
    <xf numFmtId="0" fontId="34" fillId="28" borderId="21" xfId="0" applyFont="1" applyFill="1" applyBorder="1" applyAlignment="1">
      <alignment horizontal="center" vertical="center" wrapText="1"/>
    </xf>
    <xf numFmtId="0" fontId="34" fillId="28" borderId="60" xfId="0" applyFont="1" applyFill="1" applyBorder="1" applyAlignment="1">
      <alignment horizontal="center"/>
    </xf>
    <xf numFmtId="0" fontId="34" fillId="28" borderId="64" xfId="0" applyFont="1" applyFill="1" applyBorder="1" applyAlignment="1">
      <alignment horizontal="center"/>
    </xf>
    <xf numFmtId="0" fontId="34" fillId="28" borderId="61" xfId="0" applyFont="1" applyFill="1" applyBorder="1" applyAlignment="1">
      <alignment horizontal="center"/>
    </xf>
    <xf numFmtId="0" fontId="94" fillId="28" borderId="58" xfId="0" applyFont="1" applyFill="1" applyBorder="1" applyAlignment="1">
      <alignment horizontal="center" vertical="center" wrapText="1"/>
    </xf>
    <xf numFmtId="0" fontId="94" fillId="28" borderId="21" xfId="0" applyFont="1" applyFill="1" applyBorder="1" applyAlignment="1">
      <alignment horizontal="center" vertical="center" wrapText="1"/>
    </xf>
    <xf numFmtId="0" fontId="34" fillId="28" borderId="57" xfId="0" applyFont="1" applyFill="1" applyBorder="1" applyAlignment="1">
      <alignment horizontal="center" vertical="center" wrapText="1"/>
    </xf>
    <xf numFmtId="0" fontId="34" fillId="28" borderId="62" xfId="0" applyFont="1" applyFill="1" applyBorder="1" applyAlignment="1">
      <alignment horizontal="center" vertical="center" wrapText="1"/>
    </xf>
    <xf numFmtId="0" fontId="34" fillId="28" borderId="60" xfId="0" applyFont="1" applyFill="1" applyBorder="1" applyAlignment="1">
      <alignment horizontal="center" vertical="center"/>
    </xf>
    <xf numFmtId="0" fontId="34" fillId="28" borderId="61" xfId="0" applyFont="1" applyFill="1" applyBorder="1" applyAlignment="1">
      <alignment horizontal="center" vertical="center"/>
    </xf>
    <xf numFmtId="0" fontId="29" fillId="28" borderId="0" xfId="0" applyFont="1" applyFill="1" applyAlignment="1">
      <alignment horizontal="center" vertical="center"/>
    </xf>
    <xf numFmtId="0" fontId="21" fillId="0" borderId="17"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30" fillId="0" borderId="48" xfId="0" applyFont="1" applyBorder="1" applyAlignment="1">
      <alignment horizontal="right" vertical="center"/>
    </xf>
    <xf numFmtId="0" fontId="30" fillId="0" borderId="49" xfId="0" applyFont="1" applyBorder="1" applyAlignment="1">
      <alignment horizontal="right" vertical="center"/>
    </xf>
    <xf numFmtId="0" fontId="30" fillId="0" borderId="50" xfId="0" applyFont="1" applyBorder="1" applyAlignment="1">
      <alignment horizontal="right" vertical="center"/>
    </xf>
    <xf numFmtId="0" fontId="30" fillId="0" borderId="51" xfId="0" applyFont="1" applyBorder="1" applyAlignment="1">
      <alignment horizontal="right" vertical="center"/>
    </xf>
    <xf numFmtId="0" fontId="30" fillId="31" borderId="17" xfId="0" applyFont="1" applyFill="1" applyBorder="1" applyAlignment="1">
      <alignment horizontal="right" vertical="center" wrapText="1"/>
    </xf>
    <xf numFmtId="0" fontId="30" fillId="31" borderId="30" xfId="0" applyFont="1" applyFill="1" applyBorder="1" applyAlignment="1">
      <alignment horizontal="right" vertical="center" wrapText="1"/>
    </xf>
    <xf numFmtId="0" fontId="30" fillId="31" borderId="16" xfId="0" applyFont="1" applyFill="1" applyBorder="1" applyAlignment="1">
      <alignment horizontal="right" vertical="center" wrapText="1"/>
    </xf>
    <xf numFmtId="0" fontId="71" fillId="29" borderId="53" xfId="0" applyFont="1" applyFill="1" applyBorder="1" applyAlignment="1">
      <alignment horizontal="center" vertical="center"/>
    </xf>
    <xf numFmtId="0" fontId="71" fillId="29" borderId="54" xfId="0" applyFont="1" applyFill="1" applyBorder="1" applyAlignment="1">
      <alignment horizontal="center" vertical="center"/>
    </xf>
    <xf numFmtId="0" fontId="71" fillId="29" borderId="55" xfId="0" applyFont="1" applyFill="1" applyBorder="1" applyAlignment="1">
      <alignment horizontal="center" vertical="center"/>
    </xf>
    <xf numFmtId="0" fontId="21" fillId="0" borderId="53"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55" xfId="0" applyFont="1" applyBorder="1" applyAlignment="1" applyProtection="1">
      <alignment horizontal="center" vertical="center" wrapText="1"/>
      <protection locked="0"/>
    </xf>
    <xf numFmtId="0" fontId="66" fillId="25" borderId="0" xfId="0" applyFont="1" applyFill="1" applyAlignment="1">
      <alignment horizontal="right" vertical="center"/>
    </xf>
    <xf numFmtId="0" fontId="30" fillId="0" borderId="17" xfId="0" applyFont="1" applyBorder="1" applyAlignment="1">
      <alignment horizontal="right" vertical="center"/>
    </xf>
    <xf numFmtId="0" fontId="30" fillId="0" borderId="30" xfId="0" applyFont="1" applyBorder="1" applyAlignment="1">
      <alignment horizontal="right" vertical="center"/>
    </xf>
    <xf numFmtId="0" fontId="30" fillId="0" borderId="16" xfId="0" applyFont="1" applyBorder="1" applyAlignment="1">
      <alignment horizontal="right" vertical="center"/>
    </xf>
    <xf numFmtId="0" fontId="21" fillId="25" borderId="0" xfId="0" applyFont="1" applyFill="1" applyAlignment="1">
      <alignment vertical="center" wrapText="1"/>
    </xf>
    <xf numFmtId="0" fontId="19" fillId="0" borderId="17" xfId="40" applyFont="1" applyBorder="1" applyAlignment="1">
      <alignment horizontal="left" vertical="center" wrapText="1"/>
    </xf>
    <xf numFmtId="0" fontId="19" fillId="0" borderId="16" xfId="40" applyFont="1" applyBorder="1" applyAlignment="1">
      <alignment horizontal="left" vertical="center" wrapText="1"/>
    </xf>
    <xf numFmtId="0" fontId="19" fillId="0" borderId="17" xfId="0" applyFont="1" applyBorder="1" applyAlignment="1">
      <alignment horizontal="left" vertical="center"/>
    </xf>
    <xf numFmtId="0" fontId="19" fillId="0" borderId="16" xfId="0" applyFont="1" applyBorder="1" applyAlignment="1">
      <alignment horizontal="left" vertical="center"/>
    </xf>
    <xf numFmtId="0" fontId="25" fillId="28" borderId="25" xfId="0" applyFont="1" applyFill="1" applyBorder="1" applyAlignment="1">
      <alignment horizontal="center" wrapText="1"/>
    </xf>
    <xf numFmtId="0" fontId="0" fillId="0" borderId="24" xfId="0" applyBorder="1" applyAlignment="1"/>
    <xf numFmtId="0" fontId="0" fillId="0" borderId="34" xfId="0" applyBorder="1" applyAlignment="1"/>
    <xf numFmtId="0" fontId="25" fillId="28" borderId="14" xfId="0" applyFont="1" applyFill="1" applyBorder="1" applyAlignment="1">
      <alignment horizontal="center" vertical="center"/>
    </xf>
    <xf numFmtId="0" fontId="25" fillId="28" borderId="0" xfId="0" applyFont="1" applyFill="1" applyAlignment="1">
      <alignment horizontal="center" vertical="center"/>
    </xf>
    <xf numFmtId="0" fontId="25" fillId="28" borderId="33" xfId="0" applyFont="1" applyFill="1" applyBorder="1" applyAlignment="1">
      <alignment horizontal="center" vertical="center"/>
    </xf>
    <xf numFmtId="0" fontId="21" fillId="0" borderId="0" xfId="0" applyFont="1" applyAlignment="1">
      <alignment horizontal="left"/>
    </xf>
    <xf numFmtId="0" fontId="21" fillId="0" borderId="0" xfId="0" applyFont="1" applyAlignment="1"/>
    <xf numFmtId="0" fontId="21" fillId="0" borderId="17"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46" fillId="28" borderId="14" xfId="0" applyFont="1" applyFill="1" applyBorder="1" applyAlignment="1">
      <alignment horizontal="center" vertical="center" wrapText="1"/>
    </xf>
    <xf numFmtId="0" fontId="21" fillId="0" borderId="20" xfId="0" applyFont="1" applyBorder="1" applyAlignment="1">
      <alignment horizontal="center" vertical="center" wrapText="1"/>
    </xf>
    <xf numFmtId="0" fontId="55" fillId="0" borderId="35" xfId="0" applyFont="1" applyBorder="1" applyAlignment="1">
      <alignment horizontal="center" vertical="center"/>
    </xf>
    <xf numFmtId="0" fontId="55" fillId="0" borderId="36" xfId="0" applyFont="1" applyBorder="1" applyAlignment="1">
      <alignment horizontal="center" vertical="center"/>
    </xf>
    <xf numFmtId="0" fontId="55" fillId="0" borderId="65" xfId="0" applyFont="1" applyBorder="1" applyAlignment="1">
      <alignment horizontal="center" vertical="center"/>
    </xf>
    <xf numFmtId="14" fontId="21" fillId="0" borderId="35" xfId="0" applyNumberFormat="1" applyFont="1" applyBorder="1" applyAlignment="1">
      <alignment horizontal="center" vertical="center"/>
    </xf>
    <xf numFmtId="14" fontId="21" fillId="0" borderId="36" xfId="0" applyNumberFormat="1" applyFont="1" applyBorder="1" applyAlignment="1">
      <alignment horizontal="center" vertical="center"/>
    </xf>
    <xf numFmtId="14" fontId="21" fillId="0" borderId="65" xfId="0" applyNumberFormat="1" applyFont="1" applyBorder="1" applyAlignment="1">
      <alignment horizontal="center" vertical="center"/>
    </xf>
    <xf numFmtId="0" fontId="21" fillId="0" borderId="37" xfId="0" applyFont="1" applyBorder="1" applyAlignment="1">
      <alignment horizontal="left" vertical="center" wrapText="1"/>
    </xf>
    <xf numFmtId="0" fontId="21" fillId="0" borderId="27" xfId="0" applyFont="1" applyBorder="1" applyAlignment="1">
      <alignment horizontal="left" vertical="center" wrapText="1"/>
    </xf>
    <xf numFmtId="0" fontId="21" fillId="0" borderId="38" xfId="0" applyFont="1" applyBorder="1" applyAlignment="1">
      <alignment horizontal="left" vertical="center" wrapText="1"/>
    </xf>
    <xf numFmtId="0" fontId="21" fillId="0" borderId="26" xfId="0" applyFont="1" applyBorder="1" applyAlignment="1">
      <alignment horizontal="left" vertical="center" wrapText="1"/>
    </xf>
    <xf numFmtId="0" fontId="21" fillId="0" borderId="0" xfId="0" applyFont="1" applyAlignment="1">
      <alignment horizontal="left" vertical="center" wrapText="1"/>
    </xf>
    <xf numFmtId="0" fontId="21" fillId="0" borderId="31" xfId="0" applyFont="1" applyBorder="1" applyAlignment="1">
      <alignment horizontal="left" vertical="center" wrapText="1"/>
    </xf>
    <xf numFmtId="0" fontId="21" fillId="0" borderId="15" xfId="0" applyFont="1" applyBorder="1" applyAlignment="1">
      <alignment horizontal="left" vertical="center" wrapText="1"/>
    </xf>
    <xf numFmtId="0" fontId="21" fillId="0" borderId="19" xfId="0" applyFont="1" applyBorder="1" applyAlignment="1">
      <alignment horizontal="left" vertical="center" wrapText="1"/>
    </xf>
    <xf numFmtId="0" fontId="21" fillId="0" borderId="32" xfId="0" applyFont="1" applyBorder="1" applyAlignment="1">
      <alignment horizontal="left" vertical="center"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Hipervínculo" xfId="34" builtinId="8"/>
    <cellStyle name="Input" xfId="35"/>
    <cellStyle name="Linked Cell" xfId="36"/>
    <cellStyle name="Millares 2" xfId="37"/>
    <cellStyle name="Neutral 2" xfId="38"/>
    <cellStyle name="Neutral 3" xfId="39"/>
    <cellStyle name="Normal" xfId="0" builtinId="0"/>
    <cellStyle name="Normal 2" xfId="40"/>
    <cellStyle name="Normal 2 2" xfId="41"/>
    <cellStyle name="Normal 3" xfId="42"/>
    <cellStyle name="Normal 4" xfId="43"/>
    <cellStyle name="Note" xfId="44"/>
    <cellStyle name="Output" xfId="45"/>
    <cellStyle name="Title" xfId="46"/>
    <cellStyle name="Total 2" xfId="47"/>
    <cellStyle name="Total 3" xfId="48"/>
    <cellStyle name="Warning Text" xfId="49"/>
  </cellStyles>
  <dxfs count="4">
    <dxf>
      <fill>
        <patternFill>
          <bgColor rgb="FFCCFFCC"/>
        </patternFill>
      </fill>
      <border>
        <left/>
        <right/>
        <top/>
        <bottom/>
        <vertical/>
        <horizontal/>
      </border>
    </dxf>
    <dxf>
      <font>
        <color rgb="FFCCFFCC"/>
      </font>
      <fill>
        <patternFill>
          <bgColor rgb="FFCCFFCC"/>
        </patternFill>
      </fill>
      <border>
        <left/>
        <right/>
        <top/>
        <bottom/>
        <vertical/>
        <horizontal/>
      </border>
    </dxf>
    <dxf>
      <font>
        <color rgb="FFCCFFCC"/>
      </font>
      <fill>
        <patternFill>
          <bgColor rgb="FFCCFFCC"/>
        </patternFill>
      </fill>
      <border>
        <left/>
        <right/>
        <top/>
        <bottom/>
        <vertical/>
        <horizontal/>
      </border>
    </dxf>
    <dxf>
      <font>
        <color rgb="FFCCFFCC"/>
      </font>
      <fill>
        <patternFill>
          <bgColor rgb="FFCCFFCC"/>
        </patternFill>
      </fill>
      <border>
        <left/>
        <right/>
        <top/>
        <bottom/>
        <vertical/>
        <horizontal/>
      </border>
    </dxf>
  </dxfs>
  <tableStyles count="0" defaultTableStyle="TableStyleMedium2" defaultPivotStyle="PivotStyleLight16"/>
  <colors>
    <mruColors>
      <color rgb="FF339966"/>
      <color rgb="FFCCFFCC"/>
      <color rgb="FF39AD73"/>
      <color rgb="FF00CC99"/>
      <color rgb="FF008000"/>
      <color rgb="FFFF5050"/>
      <color rgb="FF91B248"/>
      <color rgb="FF33CC33"/>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000" b="0" i="0" u="none" strike="noStrike" baseline="0">
                <a:solidFill>
                  <a:srgbClr val="000000"/>
                </a:solidFill>
                <a:latin typeface="Calibri"/>
                <a:ea typeface="Calibri"/>
                <a:cs typeface="Calibri"/>
              </a:defRPr>
            </a:pPr>
            <a:r>
              <a:rPr lang="es-ES" sz="1600" b="1" i="0" u="none" strike="noStrike" baseline="0">
                <a:solidFill>
                  <a:srgbClr val="000000"/>
                </a:solidFill>
                <a:latin typeface="Calibri"/>
              </a:rPr>
              <a:t>Absorciones estimadas a los 30 años </a:t>
            </a:r>
          </a:p>
          <a:p>
            <a:pPr>
              <a:defRPr sz="1000" b="0" i="0" u="none" strike="noStrike" baseline="0">
                <a:solidFill>
                  <a:srgbClr val="000000"/>
                </a:solidFill>
                <a:latin typeface="Calibri"/>
                <a:ea typeface="Calibri"/>
                <a:cs typeface="Calibri"/>
              </a:defRPr>
            </a:pPr>
            <a:r>
              <a:rPr lang="es-ES" sz="1600" b="1" i="0" u="none" strike="noStrike" baseline="0">
                <a:solidFill>
                  <a:srgbClr val="000000"/>
                </a:solidFill>
                <a:latin typeface="Calibri"/>
              </a:rPr>
              <a:t>(t CO</a:t>
            </a:r>
            <a:r>
              <a:rPr lang="es-ES" sz="1600" b="1" i="0" u="none" strike="noStrike" baseline="-25000">
                <a:solidFill>
                  <a:srgbClr val="000000"/>
                </a:solidFill>
                <a:latin typeface="Calibri"/>
              </a:rPr>
              <a:t>2</a:t>
            </a:r>
            <a:r>
              <a:rPr lang="es-ES" sz="1600" b="1" i="0" u="none" strike="noStrike" baseline="0">
                <a:solidFill>
                  <a:srgbClr val="000000"/>
                </a:solidFill>
                <a:latin typeface="Calibri"/>
              </a:rPr>
              <a:t>/pie)</a:t>
            </a:r>
          </a:p>
        </c:rich>
      </c:tx>
      <c:overlay val="0"/>
      <c:spPr>
        <a:noFill/>
        <a:ln w="25400">
          <a:noFill/>
        </a:ln>
      </c:spPr>
    </c:title>
    <c:autoTitleDeleted val="0"/>
    <c:plotArea>
      <c:layout>
        <c:manualLayout>
          <c:layoutTarget val="inner"/>
          <c:xMode val="edge"/>
          <c:yMode val="edge"/>
          <c:x val="0.49553060073098337"/>
          <c:y val="4.2665040004327817E-2"/>
          <c:w val="0.44752235877057422"/>
          <c:h val="0.93663157776919681"/>
        </c:manualLayout>
      </c:layout>
      <c:barChart>
        <c:barDir val="bar"/>
        <c:grouping val="clustered"/>
        <c:varyColors val="0"/>
        <c:ser>
          <c:idx val="0"/>
          <c:order val="0"/>
          <c:spPr>
            <a:solidFill>
              <a:srgbClr val="339966"/>
            </a:solidFill>
          </c:spPr>
          <c:invertIfNegative val="0"/>
          <c:cat>
            <c:strRef>
              <c:f>'Datos y cálculos'!$M$85:$M$166</c:f>
              <c:strCache>
                <c:ptCount val="82"/>
                <c:pt idx="0">
                  <c:v>Chamaecyparis lawsoniana</c:v>
                </c:pt>
                <c:pt idx="1">
                  <c:v>Juniperus oxycedrus, J. communis</c:v>
                </c:pt>
                <c:pt idx="2">
                  <c:v>Thuja spp.</c:v>
                </c:pt>
                <c:pt idx="3">
                  <c:v>Juniperus thurifera</c:v>
                </c:pt>
                <c:pt idx="4">
                  <c:v>Fagus sylvatica</c:v>
                </c:pt>
                <c:pt idx="5">
                  <c:v>Juniperus phoenicea</c:v>
                </c:pt>
                <c:pt idx="6">
                  <c:v>Pinus pinaster (Resto)</c:v>
                </c:pt>
                <c:pt idx="7">
                  <c:v>Pinus sylvestris Sistema Ibérico</c:v>
                </c:pt>
                <c:pt idx="8">
                  <c:v>Ilex aquifolium</c:v>
                </c:pt>
                <c:pt idx="9">
                  <c:v>Pinus nigra Sistema Ibérico</c:v>
                </c:pt>
                <c:pt idx="10">
                  <c:v>Ilex canariensis</c:v>
                </c:pt>
                <c:pt idx="11">
                  <c:v>Cupressus arizonica</c:v>
                </c:pt>
                <c:pt idx="12">
                  <c:v>Cupressus macrocarpa</c:v>
                </c:pt>
                <c:pt idx="13">
                  <c:v>Cupressus sempervirens</c:v>
                </c:pt>
                <c:pt idx="14">
                  <c:v>Pinus sylvestris (Resto)</c:v>
                </c:pt>
                <c:pt idx="15">
                  <c:v>Taxus baccata</c:v>
                </c:pt>
                <c:pt idx="16">
                  <c:v>Pinus sylvestris Sistema Central</c:v>
                </c:pt>
                <c:pt idx="17">
                  <c:v>Pinus sylvestris Pirineos</c:v>
                </c:pt>
                <c:pt idx="18">
                  <c:v>Quercus ilex</c:v>
                </c:pt>
                <c:pt idx="19">
                  <c:v>Pinus nigra (Resto)</c:v>
                </c:pt>
                <c:pt idx="20">
                  <c:v>Tamarix spp.</c:v>
                </c:pt>
                <c:pt idx="21">
                  <c:v>Tetraclinis articulata</c:v>
                </c:pt>
                <c:pt idx="22">
                  <c:v>Pinus halepensis</c:v>
                </c:pt>
                <c:pt idx="23">
                  <c:v>Olea europaea</c:v>
                </c:pt>
                <c:pt idx="24">
                  <c:v>Tilia spp.</c:v>
                </c:pt>
                <c:pt idx="25">
                  <c:v>Phillyrea latifolia</c:v>
                </c:pt>
                <c:pt idx="26">
                  <c:v>Arbutus unedo</c:v>
                </c:pt>
                <c:pt idx="27">
                  <c:v>Pinus uncinata</c:v>
                </c:pt>
                <c:pt idx="28">
                  <c:v>Ceratonia siliqua</c:v>
                </c:pt>
                <c:pt idx="29">
                  <c:v>Betula spp.</c:v>
                </c:pt>
                <c:pt idx="30">
                  <c:v>Carpinus betulus</c:v>
                </c:pt>
                <c:pt idx="31">
                  <c:v>Abies alba</c:v>
                </c:pt>
                <c:pt idx="32">
                  <c:v>Alnus spp.</c:v>
                </c:pt>
                <c:pt idx="33">
                  <c:v>Quercus faginea</c:v>
                </c:pt>
                <c:pt idx="34">
                  <c:v>Quercus suber</c:v>
                </c:pt>
                <c:pt idx="35">
                  <c:v>Corylus avellana</c:v>
                </c:pt>
                <c:pt idx="36">
                  <c:v>Quercus canariensis</c:v>
                </c:pt>
                <c:pt idx="37">
                  <c:v>Pinus canariensis</c:v>
                </c:pt>
                <c:pt idx="38">
                  <c:v>Quercus pubescens (Q. humilis)</c:v>
                </c:pt>
                <c:pt idx="39">
                  <c:v>Quercus pyrenaica</c:v>
                </c:pt>
                <c:pt idx="40">
                  <c:v>Pinus pinea</c:v>
                </c:pt>
                <c:pt idx="41">
                  <c:v>Quercus petraea</c:v>
                </c:pt>
                <c:pt idx="42">
                  <c:v>Pinus pinaster ssp. mesogeensis Sistema Central</c:v>
                </c:pt>
                <c:pt idx="43">
                  <c:v>Fraxinus spp.</c:v>
                </c:pt>
                <c:pt idx="44">
                  <c:v>Castanea sativa</c:v>
                </c:pt>
                <c:pt idx="45">
                  <c:v>Juglans regia</c:v>
                </c:pt>
                <c:pt idx="46">
                  <c:v>Robinia pseudacacia</c:v>
                </c:pt>
                <c:pt idx="47">
                  <c:v>Quercus robur</c:v>
                </c:pt>
                <c:pt idx="48">
                  <c:v>Amelanchier ovalis</c:v>
                </c:pt>
                <c:pt idx="49">
                  <c:v>Cornus sanguinea</c:v>
                </c:pt>
                <c:pt idx="50">
                  <c:v>Crataegus spp.</c:v>
                </c:pt>
                <c:pt idx="51">
                  <c:v>Erica arborea (Canarias)</c:v>
                </c:pt>
                <c:pt idx="52">
                  <c:v>Laurus azorica</c:v>
                </c:pt>
                <c:pt idx="53">
                  <c:v>Laurus nobilis</c:v>
                </c:pt>
                <c:pt idx="54">
                  <c:v>Myrica faya</c:v>
                </c:pt>
                <c:pt idx="55">
                  <c:v>Myrtus communis</c:v>
                </c:pt>
                <c:pt idx="56">
                  <c:v>Pistacia terebinthus</c:v>
                </c:pt>
                <c:pt idx="57">
                  <c:v>Rhamnus alaternus</c:v>
                </c:pt>
                <c:pt idx="58">
                  <c:v>Quercus rubra</c:v>
                </c:pt>
                <c:pt idx="59">
                  <c:v>Acer spp.</c:v>
                </c:pt>
                <c:pt idx="60">
                  <c:v>Malus sylvestris</c:v>
                </c:pt>
                <c:pt idx="61">
                  <c:v>Prunus spp.</c:v>
                </c:pt>
                <c:pt idx="62">
                  <c:v>Pyrus spp.</c:v>
                </c:pt>
                <c:pt idx="63">
                  <c:v>Sorbus spp.</c:v>
                </c:pt>
                <c:pt idx="64">
                  <c:v>Ulmus spp.</c:v>
                </c:pt>
                <c:pt idx="65">
                  <c:v>Abies pinsapo</c:v>
                </c:pt>
                <c:pt idx="66">
                  <c:v>Larix spp.</c:v>
                </c:pt>
                <c:pt idx="67">
                  <c:v>Pinus pinaster ssp. atlantica Zona Norte interior</c:v>
                </c:pt>
                <c:pt idx="68">
                  <c:v>Platanus hispanica</c:v>
                </c:pt>
                <c:pt idx="69">
                  <c:v>Populus alba</c:v>
                </c:pt>
                <c:pt idx="70">
                  <c:v>Pinus pinaster ssp. atlantica Zona Norte costera</c:v>
                </c:pt>
                <c:pt idx="71">
                  <c:v>Phoenix spp.</c:v>
                </c:pt>
                <c:pt idx="72">
                  <c:v>Salix spp.</c:v>
                </c:pt>
                <c:pt idx="73">
                  <c:v>Celtis australis</c:v>
                </c:pt>
                <c:pt idx="74">
                  <c:v>Populus nigra</c:v>
                </c:pt>
                <c:pt idx="75">
                  <c:v>Pinus radiata</c:v>
                </c:pt>
                <c:pt idx="76">
                  <c:v>Populus x canadensis</c:v>
                </c:pt>
                <c:pt idx="77">
                  <c:v>Cedrus atlantica</c:v>
                </c:pt>
                <c:pt idx="78">
                  <c:v>Picea abies</c:v>
                </c:pt>
                <c:pt idx="79">
                  <c:v>Pseudotsuga menziesii</c:v>
                </c:pt>
                <c:pt idx="80">
                  <c:v>Eucalyptus camaldulensis</c:v>
                </c:pt>
                <c:pt idx="81">
                  <c:v>Eucalyptus globulus</c:v>
                </c:pt>
              </c:strCache>
            </c:strRef>
          </c:cat>
          <c:val>
            <c:numRef>
              <c:f>'Datos y cálculos'!$N$85:$N$166</c:f>
              <c:numCache>
                <c:formatCode>General</c:formatCode>
                <c:ptCount val="82"/>
                <c:pt idx="0">
                  <c:v>1.0935304444879886E-2</c:v>
                </c:pt>
                <c:pt idx="1">
                  <c:v>1.7077131653169285E-2</c:v>
                </c:pt>
                <c:pt idx="2">
                  <c:v>1.7077131653169285E-2</c:v>
                </c:pt>
                <c:pt idx="3">
                  <c:v>2.0913561984023939E-2</c:v>
                </c:pt>
                <c:pt idx="4">
                  <c:v>2.720900416725448E-2</c:v>
                </c:pt>
                <c:pt idx="5">
                  <c:v>2.8283119831621666E-2</c:v>
                </c:pt>
                <c:pt idx="6">
                  <c:v>3.3846135427474382E-2</c:v>
                </c:pt>
                <c:pt idx="7">
                  <c:v>4.7458932459961474E-2</c:v>
                </c:pt>
                <c:pt idx="8">
                  <c:v>4.7807023316820692E-2</c:v>
                </c:pt>
                <c:pt idx="9">
                  <c:v>5.1236545694955449E-2</c:v>
                </c:pt>
                <c:pt idx="10">
                  <c:v>5.3843334831520297E-2</c:v>
                </c:pt>
                <c:pt idx="11">
                  <c:v>5.797884055607172E-2</c:v>
                </c:pt>
                <c:pt idx="12">
                  <c:v>5.797884055607172E-2</c:v>
                </c:pt>
                <c:pt idx="13">
                  <c:v>5.797884055607172E-2</c:v>
                </c:pt>
                <c:pt idx="14">
                  <c:v>5.797884055607172E-2</c:v>
                </c:pt>
                <c:pt idx="15">
                  <c:v>5.797884055607172E-2</c:v>
                </c:pt>
                <c:pt idx="16">
                  <c:v>6.102444982344217E-2</c:v>
                </c:pt>
                <c:pt idx="17">
                  <c:v>6.545313938481151E-2</c:v>
                </c:pt>
                <c:pt idx="18">
                  <c:v>7.2135572369969952E-2</c:v>
                </c:pt>
                <c:pt idx="19">
                  <c:v>7.9197813699280514E-2</c:v>
                </c:pt>
                <c:pt idx="20">
                  <c:v>7.9941869385017642E-2</c:v>
                </c:pt>
                <c:pt idx="21">
                  <c:v>7.9941869385017642E-2</c:v>
                </c:pt>
                <c:pt idx="22">
                  <c:v>8.21892270440258E-2</c:v>
                </c:pt>
                <c:pt idx="23">
                  <c:v>8.4081899478263639E-2</c:v>
                </c:pt>
                <c:pt idx="24">
                  <c:v>8.7489025596783121E-2</c:v>
                </c:pt>
                <c:pt idx="25">
                  <c:v>8.9359935740666363E-2</c:v>
                </c:pt>
                <c:pt idx="26">
                  <c:v>8.9406775968548208E-2</c:v>
                </c:pt>
                <c:pt idx="27">
                  <c:v>9.0140403287118462E-2</c:v>
                </c:pt>
                <c:pt idx="28">
                  <c:v>9.2940687673763067E-2</c:v>
                </c:pt>
                <c:pt idx="29">
                  <c:v>9.3417343455077906E-2</c:v>
                </c:pt>
                <c:pt idx="30">
                  <c:v>9.3417343455077906E-2</c:v>
                </c:pt>
                <c:pt idx="31">
                  <c:v>9.5317224174204004E-2</c:v>
                </c:pt>
                <c:pt idx="32">
                  <c:v>9.7156739459593647E-2</c:v>
                </c:pt>
                <c:pt idx="33">
                  <c:v>9.7556673966789992E-2</c:v>
                </c:pt>
                <c:pt idx="34">
                  <c:v>0.11116673753766791</c:v>
                </c:pt>
                <c:pt idx="35">
                  <c:v>0.11752830065449504</c:v>
                </c:pt>
                <c:pt idx="36">
                  <c:v>0.12721465554673028</c:v>
                </c:pt>
                <c:pt idx="37">
                  <c:v>0.13534900640836928</c:v>
                </c:pt>
                <c:pt idx="38">
                  <c:v>0.14755793900611491</c:v>
                </c:pt>
                <c:pt idx="39">
                  <c:v>0.14793193211471187</c:v>
                </c:pt>
                <c:pt idx="40">
                  <c:v>0.16760700183877539</c:v>
                </c:pt>
                <c:pt idx="41">
                  <c:v>0.17900063987112114</c:v>
                </c:pt>
                <c:pt idx="42">
                  <c:v>0.17974273530361798</c:v>
                </c:pt>
                <c:pt idx="43">
                  <c:v>0.18470565168801564</c:v>
                </c:pt>
                <c:pt idx="44">
                  <c:v>0.18617723092774471</c:v>
                </c:pt>
                <c:pt idx="45">
                  <c:v>0.18617723092774471</c:v>
                </c:pt>
                <c:pt idx="46">
                  <c:v>0.19114553741141802</c:v>
                </c:pt>
                <c:pt idx="47">
                  <c:v>0.1924696677622609</c:v>
                </c:pt>
                <c:pt idx="48">
                  <c:v>0.20516585167863827</c:v>
                </c:pt>
                <c:pt idx="49">
                  <c:v>0.20516585167863827</c:v>
                </c:pt>
                <c:pt idx="50">
                  <c:v>0.20516585167863827</c:v>
                </c:pt>
                <c:pt idx="51">
                  <c:v>0.20516585167863827</c:v>
                </c:pt>
                <c:pt idx="52">
                  <c:v>0.20516585167863827</c:v>
                </c:pt>
                <c:pt idx="53">
                  <c:v>0.20516585167863827</c:v>
                </c:pt>
                <c:pt idx="54">
                  <c:v>0.20516585167863827</c:v>
                </c:pt>
                <c:pt idx="55">
                  <c:v>0.20516585167863827</c:v>
                </c:pt>
                <c:pt idx="56">
                  <c:v>0.20516585167863827</c:v>
                </c:pt>
                <c:pt idx="57">
                  <c:v>0.20516585167863827</c:v>
                </c:pt>
                <c:pt idx="58">
                  <c:v>0.22154057778443589</c:v>
                </c:pt>
                <c:pt idx="59">
                  <c:v>0.22463304195351205</c:v>
                </c:pt>
                <c:pt idx="60">
                  <c:v>0.22463304195351205</c:v>
                </c:pt>
                <c:pt idx="61">
                  <c:v>0.22463304195351205</c:v>
                </c:pt>
                <c:pt idx="62">
                  <c:v>0.22463304195351205</c:v>
                </c:pt>
                <c:pt idx="63">
                  <c:v>0.24771815222444837</c:v>
                </c:pt>
                <c:pt idx="64">
                  <c:v>0.27049440000000002</c:v>
                </c:pt>
                <c:pt idx="65">
                  <c:v>0.32908645627187133</c:v>
                </c:pt>
                <c:pt idx="66">
                  <c:v>0.5157364972959686</c:v>
                </c:pt>
                <c:pt idx="67">
                  <c:v>0.58249493630952376</c:v>
                </c:pt>
                <c:pt idx="68">
                  <c:v>0.67165279962424007</c:v>
                </c:pt>
                <c:pt idx="69">
                  <c:v>0.67165279962424007</c:v>
                </c:pt>
                <c:pt idx="70">
                  <c:v>0.69121584652967782</c:v>
                </c:pt>
                <c:pt idx="71">
                  <c:v>0.89565940633103525</c:v>
                </c:pt>
                <c:pt idx="72">
                  <c:v>0.89565940633103525</c:v>
                </c:pt>
                <c:pt idx="73">
                  <c:v>1.0064449533150317</c:v>
                </c:pt>
                <c:pt idx="74">
                  <c:v>1.0064449533150317</c:v>
                </c:pt>
                <c:pt idx="75">
                  <c:v>1.1651157738742044</c:v>
                </c:pt>
                <c:pt idx="76">
                  <c:v>1.1774018251252529</c:v>
                </c:pt>
                <c:pt idx="77">
                  <c:v>1.2964681323565146</c:v>
                </c:pt>
                <c:pt idx="78">
                  <c:v>1.2964681323565146</c:v>
                </c:pt>
                <c:pt idx="79">
                  <c:v>1.2964681323565146</c:v>
                </c:pt>
                <c:pt idx="80">
                  <c:v>1.5658280222622489</c:v>
                </c:pt>
                <c:pt idx="81">
                  <c:v>2.0361298403169146</c:v>
                </c:pt>
              </c:numCache>
            </c:numRef>
          </c:val>
          <c:extLst>
            <c:ext xmlns:c16="http://schemas.microsoft.com/office/drawing/2014/chart" uri="{C3380CC4-5D6E-409C-BE32-E72D297353CC}">
              <c16:uniqueId val="{00000000-0CB6-427F-B598-ABF225AE1D13}"/>
            </c:ext>
          </c:extLst>
        </c:ser>
        <c:dLbls>
          <c:showLegendKey val="0"/>
          <c:showVal val="0"/>
          <c:showCatName val="0"/>
          <c:showSerName val="0"/>
          <c:showPercent val="0"/>
          <c:showBubbleSize val="0"/>
        </c:dLbls>
        <c:gapWidth val="150"/>
        <c:axId val="368162304"/>
        <c:axId val="367442112"/>
      </c:barChart>
      <c:catAx>
        <c:axId val="368162304"/>
        <c:scaling>
          <c:orientation val="minMax"/>
        </c:scaling>
        <c:delete val="0"/>
        <c:axPos val="l"/>
        <c:numFmt formatCode="General" sourceLinked="1"/>
        <c:majorTickMark val="out"/>
        <c:minorTickMark val="none"/>
        <c:tickLblPos val="nextTo"/>
        <c:txPr>
          <a:bodyPr rot="0" vert="horz"/>
          <a:lstStyle/>
          <a:p>
            <a:pPr>
              <a:defRPr sz="900" b="0" i="1" u="none" strike="noStrike" baseline="0">
                <a:solidFill>
                  <a:srgbClr val="000000"/>
                </a:solidFill>
                <a:latin typeface="Calibri"/>
                <a:ea typeface="Calibri"/>
                <a:cs typeface="Calibri"/>
              </a:defRPr>
            </a:pPr>
            <a:endParaRPr lang="es-ES"/>
          </a:p>
        </c:txPr>
        <c:crossAx val="367442112"/>
        <c:crosses val="autoZero"/>
        <c:auto val="1"/>
        <c:lblAlgn val="ctr"/>
        <c:lblOffset val="100"/>
        <c:noMultiLvlLbl val="0"/>
      </c:catAx>
      <c:valAx>
        <c:axId val="367442112"/>
        <c:scaling>
          <c:orientation val="minMax"/>
          <c:max val="2.1"/>
          <c:min val="0"/>
        </c:scaling>
        <c:delete val="0"/>
        <c:axPos val="b"/>
        <c:majorGridlines/>
        <c:numFmt formatCode="0.00" sourceLinked="0"/>
        <c:majorTickMark val="out"/>
        <c:minorTickMark val="none"/>
        <c:tickLblPos val="nextTo"/>
        <c:txPr>
          <a:bodyPr rot="0" vert="horz"/>
          <a:lstStyle/>
          <a:p>
            <a:pPr>
              <a:defRPr sz="1000" b="0" i="0" u="none" strike="noStrike" baseline="0">
                <a:solidFill>
                  <a:srgbClr val="000000"/>
                </a:solidFill>
                <a:latin typeface="Arial Narrow" panose="020B0606020202030204" pitchFamily="34" charset="0"/>
                <a:ea typeface="Calibri"/>
                <a:cs typeface="Calibri"/>
              </a:defRPr>
            </a:pPr>
            <a:endParaRPr lang="es-ES"/>
          </a:p>
        </c:txPr>
        <c:crossAx val="368162304"/>
        <c:crosses val="autoZero"/>
        <c:crossBetween val="between"/>
        <c:majorUnit val="0.30000000000000004"/>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hyperlink" Target="#'Calculadora Absorciones'!U46"/><Relationship Id="rId1" Type="http://schemas.openxmlformats.org/officeDocument/2006/relationships/image" Target="../media/image3.jpeg"/><Relationship Id="rId6" Type="http://schemas.openxmlformats.org/officeDocument/2006/relationships/image" Target="../media/image5.jpeg"/><Relationship Id="rId5" Type="http://schemas.openxmlformats.org/officeDocument/2006/relationships/hyperlink" Target="#'Contenido e instrucciones'!E5"/><Relationship Id="rId4" Type="http://schemas.openxmlformats.org/officeDocument/2006/relationships/hyperlink" Target="#'2. Estimaci&#243;n absorci&#243;n total'!A1"/></Relationships>
</file>

<file path=xl/drawings/_rels/drawing3.xml.rels><?xml version="1.0" encoding="UTF-8" standalone="yes"?>
<Relationships xmlns="http://schemas.openxmlformats.org/package/2006/relationships"><Relationship Id="rId3" Type="http://schemas.openxmlformats.org/officeDocument/2006/relationships/hyperlink" Target="#'1. Datos generales proyecto'!A1"/><Relationship Id="rId2" Type="http://schemas.openxmlformats.org/officeDocument/2006/relationships/hyperlink" Target="#'3. Absorciones_Disponibles'!A1"/><Relationship Id="rId1" Type="http://schemas.openxmlformats.org/officeDocument/2006/relationships/image" Target="../media/image3.jpe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hyperlink" Target="#'4. Factores de absorci&#243;n'!A1"/><Relationship Id="rId2" Type="http://schemas.openxmlformats.org/officeDocument/2006/relationships/image" Target="../media/image8.jpeg"/><Relationship Id="rId1" Type="http://schemas.openxmlformats.org/officeDocument/2006/relationships/image" Target="../media/image3.jpeg"/><Relationship Id="rId4" Type="http://schemas.openxmlformats.org/officeDocument/2006/relationships/hyperlink" Target="#'2. Estimaci&#243;n absorci&#243;n total'!E5"/></Relationships>
</file>

<file path=xl/drawings/_rels/drawing5.xml.rels><?xml version="1.0" encoding="UTF-8" standalone="yes"?>
<Relationships xmlns="http://schemas.openxmlformats.org/package/2006/relationships"><Relationship Id="rId3" Type="http://schemas.openxmlformats.org/officeDocument/2006/relationships/hyperlink" Target="#'3. Absorciones_Disponibles'!A1"/><Relationship Id="rId2" Type="http://schemas.openxmlformats.org/officeDocument/2006/relationships/hyperlink" Target="#'Revisiones calculadora '!A1"/><Relationship Id="rId1" Type="http://schemas.openxmlformats.org/officeDocument/2006/relationships/image" Target="../media/image3.jpeg"/><Relationship Id="rId5" Type="http://schemas.openxmlformats.org/officeDocument/2006/relationships/chart" Target="../charts/chart1.xml"/><Relationship Id="rId4" Type="http://schemas.openxmlformats.org/officeDocument/2006/relationships/image" Target="../media/image5.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hyperlink" Target="#'Contenido e instrucciones'!A1"/><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absolute">
    <xdr:from>
      <xdr:col>9</xdr:col>
      <xdr:colOff>217832</xdr:colOff>
      <xdr:row>0</xdr:row>
      <xdr:rowOff>20292</xdr:rowOff>
    </xdr:from>
    <xdr:to>
      <xdr:col>11</xdr:col>
      <xdr:colOff>4969</xdr:colOff>
      <xdr:row>2</xdr:row>
      <xdr:rowOff>172692</xdr:rowOff>
    </xdr:to>
    <xdr:pic>
      <xdr:nvPicPr>
        <xdr:cNvPr id="2677475" name="4 Imagen">
          <a:extLst>
            <a:ext uri="{FF2B5EF4-FFF2-40B4-BE49-F238E27FC236}">
              <a16:creationId xmlns:a16="http://schemas.microsoft.com/office/drawing/2014/main" id="{00000000-0008-0000-0000-0000E3DA2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8158" y="20292"/>
          <a:ext cx="971550" cy="632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5</xdr:col>
      <xdr:colOff>1000125</xdr:colOff>
      <xdr:row>2</xdr:row>
      <xdr:rowOff>215593</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525"/>
          <a:ext cx="2800350" cy="691843"/>
        </a:xfrm>
        <a:prstGeom prst="rect">
          <a:avLst/>
        </a:prstGeom>
      </xdr:spPr>
    </xdr:pic>
    <xdr:clientData/>
  </xdr:twoCellAnchor>
  <xdr:twoCellAnchor>
    <xdr:from>
      <xdr:col>1</xdr:col>
      <xdr:colOff>200025</xdr:colOff>
      <xdr:row>24</xdr:row>
      <xdr:rowOff>9525</xdr:rowOff>
    </xdr:from>
    <xdr:to>
      <xdr:col>10</xdr:col>
      <xdr:colOff>1247775</xdr:colOff>
      <xdr:row>29</xdr:row>
      <xdr:rowOff>104775</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533400" y="4953000"/>
          <a:ext cx="6915150" cy="1104900"/>
        </a:xfrm>
        <a:prstGeom prst="rect">
          <a:avLst/>
        </a:prstGeom>
        <a:noFill/>
        <a:ln w="12700" cmpd="sng">
          <a:solidFill>
            <a:srgbClr val="3399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spcBef>
              <a:spcPts val="600"/>
            </a:spcBef>
          </a:pPr>
          <a:r>
            <a:rPr lang="es-ES" sz="1100" baseline="0">
              <a:solidFill>
                <a:sysClr val="windowText" lastClr="000000"/>
              </a:solidFill>
              <a:latin typeface="Arial Narrow" panose="020B0606020202030204" pitchFamily="34" charset="0"/>
            </a:rPr>
            <a:t>Cumplimente las celdas de las pestañas "</a:t>
          </a:r>
          <a:r>
            <a:rPr lang="es-ES" sz="1100" b="1" baseline="0">
              <a:solidFill>
                <a:srgbClr val="339966"/>
              </a:solidFill>
              <a:latin typeface="Arial Narrow" panose="020B0606020202030204" pitchFamily="34" charset="0"/>
            </a:rPr>
            <a:t>1. Datos generales del proyecto</a:t>
          </a:r>
          <a:r>
            <a:rPr lang="es-ES" sz="1100" baseline="0">
              <a:solidFill>
                <a:sysClr val="windowText" lastClr="000000"/>
              </a:solidFill>
              <a:latin typeface="Arial Narrow" panose="020B0606020202030204" pitchFamily="34" charset="0"/>
            </a:rPr>
            <a:t>" y "</a:t>
          </a:r>
          <a:r>
            <a:rPr lang="es-ES" sz="1100" b="1" baseline="0">
              <a:solidFill>
                <a:srgbClr val="339966"/>
              </a:solidFill>
              <a:latin typeface="Arial Narrow" panose="020B0606020202030204" pitchFamily="34" charset="0"/>
            </a:rPr>
            <a:t>2. Estimación de absorción total</a:t>
          </a:r>
          <a:r>
            <a:rPr lang="es-ES" sz="1100" baseline="0">
              <a:solidFill>
                <a:sysClr val="windowText" lastClr="000000"/>
              </a:solidFill>
              <a:latin typeface="Arial Narrow" panose="020B0606020202030204" pitchFamily="34" charset="0"/>
            </a:rPr>
            <a:t>". Los resultados se obtendrán de forma automática y aparecerán en la pestaña de "</a:t>
          </a:r>
          <a:r>
            <a:rPr lang="es-ES" sz="1100" b="1" baseline="0">
              <a:solidFill>
                <a:srgbClr val="339966"/>
              </a:solidFill>
              <a:latin typeface="Arial Narrow" panose="020B0606020202030204" pitchFamily="34" charset="0"/>
            </a:rPr>
            <a:t>3. Absorciones disponibles</a:t>
          </a:r>
          <a:r>
            <a:rPr lang="es-ES" sz="1100" baseline="0">
              <a:solidFill>
                <a:sysClr val="windowText" lastClr="000000"/>
              </a:solidFill>
              <a:latin typeface="Arial Narrow" panose="020B0606020202030204" pitchFamily="34" charset="0"/>
            </a:rPr>
            <a:t>", en función de los factores que aparecen en la pestaña "</a:t>
          </a:r>
          <a:r>
            <a:rPr lang="es-ES" sz="1100" b="1" baseline="0">
              <a:solidFill>
                <a:srgbClr val="339966"/>
              </a:solidFill>
              <a:latin typeface="Arial Narrow" panose="020B0606020202030204" pitchFamily="34" charset="0"/>
            </a:rPr>
            <a:t>4. Factores de absorción</a:t>
          </a:r>
          <a:r>
            <a:rPr lang="es-ES" sz="1100" baseline="0">
              <a:solidFill>
                <a:sysClr val="windowText" lastClr="000000"/>
              </a:solidFill>
              <a:latin typeface="Arial Narrow" panose="020B0606020202030204" pitchFamily="34" charset="0"/>
            </a:rPr>
            <a:t>" según especies y en función del periodo de permanencia y/o turno establecidos.</a:t>
          </a:r>
          <a:endParaRPr lang="es-ES" sz="1100" b="0" baseline="0">
            <a:solidFill>
              <a:sysClr val="windowText" lastClr="000000"/>
            </a:solidFill>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26</xdr:col>
      <xdr:colOff>158995</xdr:colOff>
      <xdr:row>0</xdr:row>
      <xdr:rowOff>5129</xdr:rowOff>
    </xdr:from>
    <xdr:to>
      <xdr:col>27</xdr:col>
      <xdr:colOff>190501</xdr:colOff>
      <xdr:row>1</xdr:row>
      <xdr:rowOff>186104</xdr:rowOff>
    </xdr:to>
    <xdr:pic>
      <xdr:nvPicPr>
        <xdr:cNvPr id="3142885" name="14 Imagen">
          <a:extLst>
            <a:ext uri="{FF2B5EF4-FFF2-40B4-BE49-F238E27FC236}">
              <a16:creationId xmlns:a16="http://schemas.microsoft.com/office/drawing/2014/main" id="{00000000-0008-0000-0100-0000E5F42F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08020" y="5129"/>
          <a:ext cx="393456"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16</xdr:col>
      <xdr:colOff>19319</xdr:colOff>
      <xdr:row>65</xdr:row>
      <xdr:rowOff>188923</xdr:rowOff>
    </xdr:from>
    <xdr:to>
      <xdr:col>17</xdr:col>
      <xdr:colOff>65657</xdr:colOff>
      <xdr:row>65</xdr:row>
      <xdr:rowOff>206238</xdr:rowOff>
    </xdr:to>
    <xdr:pic>
      <xdr:nvPicPr>
        <xdr:cNvPr id="8" name="7 Imagen" descr="D:\Documents and Settings\enotario\Configuración local\Temp\Temporary Internet Files\Content.IE5\QQXMQY3R\MC900442072[1].wmf">
          <a:hlinkClick xmlns:r="http://schemas.openxmlformats.org/officeDocument/2006/relationships" r:id="rId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3">
          <a:duotone>
            <a:schemeClr val="accent3">
              <a:shade val="45000"/>
              <a:satMod val="135000"/>
            </a:schemeClr>
            <a:prstClr val="white"/>
          </a:duotone>
          <a:lum bright="2000" contrast="33000"/>
        </a:blip>
        <a:srcRect/>
        <a:stretch>
          <a:fillRect/>
        </a:stretch>
      </xdr:blipFill>
      <xdr:spPr bwMode="auto">
        <a:xfrm>
          <a:off x="4010294" y="9228148"/>
          <a:ext cx="216322" cy="150665"/>
        </a:xfrm>
        <a:prstGeom prst="rect">
          <a:avLst/>
        </a:prstGeom>
        <a:noFill/>
        <a:effectLst>
          <a:glow>
            <a:schemeClr val="accent1">
              <a:alpha val="40000"/>
            </a:schemeClr>
          </a:glow>
        </a:effectLst>
      </xdr:spPr>
    </xdr:pic>
    <xdr:clientData/>
  </xdr:twoCellAnchor>
  <xdr:twoCellAnchor>
    <xdr:from>
      <xdr:col>4</xdr:col>
      <xdr:colOff>846992</xdr:colOff>
      <xdr:row>0</xdr:row>
      <xdr:rowOff>102576</xdr:rowOff>
    </xdr:from>
    <xdr:to>
      <xdr:col>5</xdr:col>
      <xdr:colOff>170717</xdr:colOff>
      <xdr:row>1</xdr:row>
      <xdr:rowOff>74001</xdr:rowOff>
    </xdr:to>
    <xdr:sp macro="" textlink="">
      <xdr:nvSpPr>
        <xdr:cNvPr id="2" name="1 Flecha derecha">
          <a:hlinkClick xmlns:r="http://schemas.openxmlformats.org/officeDocument/2006/relationships" r:id="rId4"/>
          <a:extLst>
            <a:ext uri="{FF2B5EF4-FFF2-40B4-BE49-F238E27FC236}">
              <a16:creationId xmlns:a16="http://schemas.microsoft.com/office/drawing/2014/main" id="{00000000-0008-0000-0100-000002000000}"/>
            </a:ext>
          </a:extLst>
        </xdr:cNvPr>
        <xdr:cNvSpPr/>
      </xdr:nvSpPr>
      <xdr:spPr>
        <a:xfrm>
          <a:off x="2011973" y="102576"/>
          <a:ext cx="276225" cy="183906"/>
        </a:xfrm>
        <a:prstGeom prst="rightArrow">
          <a:avLst/>
        </a:prstGeom>
        <a:solidFill>
          <a:srgbClr val="339966"/>
        </a:solidFill>
        <a:ln w="25400">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4</xdr:col>
      <xdr:colOff>514345</xdr:colOff>
      <xdr:row>0</xdr:row>
      <xdr:rowOff>95251</xdr:rowOff>
    </xdr:from>
    <xdr:to>
      <xdr:col>4</xdr:col>
      <xdr:colOff>791306</xdr:colOff>
      <xdr:row>1</xdr:row>
      <xdr:rowOff>76200</xdr:rowOff>
    </xdr:to>
    <xdr:sp macro="" textlink="">
      <xdr:nvSpPr>
        <xdr:cNvPr id="15" name="14 Flecha derecha">
          <a:hlinkClick xmlns:r="http://schemas.openxmlformats.org/officeDocument/2006/relationships" r:id="rId5"/>
          <a:extLst>
            <a:ext uri="{FF2B5EF4-FFF2-40B4-BE49-F238E27FC236}">
              <a16:creationId xmlns:a16="http://schemas.microsoft.com/office/drawing/2014/main" id="{00000000-0008-0000-0100-00000F000000}"/>
            </a:ext>
          </a:extLst>
        </xdr:cNvPr>
        <xdr:cNvSpPr/>
      </xdr:nvSpPr>
      <xdr:spPr>
        <a:xfrm flipH="1">
          <a:off x="1679326" y="95251"/>
          <a:ext cx="276961" cy="193430"/>
        </a:xfrm>
        <a:prstGeom prst="rightArrow">
          <a:avLst/>
        </a:prstGeom>
        <a:solidFill>
          <a:srgbClr val="339966"/>
        </a:solidFill>
        <a:ln w="25400">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editAs="oneCell">
    <xdr:from>
      <xdr:col>0</xdr:col>
      <xdr:colOff>19050</xdr:colOff>
      <xdr:row>0</xdr:row>
      <xdr:rowOff>19051</xdr:rowOff>
    </xdr:from>
    <xdr:to>
      <xdr:col>4</xdr:col>
      <xdr:colOff>409575</xdr:colOff>
      <xdr:row>1</xdr:row>
      <xdr:rowOff>193074</xdr:rowOff>
    </xdr:to>
    <xdr:pic>
      <xdr:nvPicPr>
        <xdr:cNvPr id="12" name="11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050" y="19051"/>
          <a:ext cx="1552575" cy="383573"/>
        </a:xfrm>
        <a:prstGeom prst="rect">
          <a:avLst/>
        </a:prstGeom>
      </xdr:spPr>
    </xdr:pic>
    <xdr:clientData/>
  </xdr:twoCellAnchor>
  <xdr:twoCellAnchor>
    <xdr:from>
      <xdr:col>19</xdr:col>
      <xdr:colOff>88826</xdr:colOff>
      <xdr:row>23</xdr:row>
      <xdr:rowOff>200025</xdr:rowOff>
    </xdr:from>
    <xdr:to>
      <xdr:col>27</xdr:col>
      <xdr:colOff>38099</xdr:colOff>
      <xdr:row>56</xdr:row>
      <xdr:rowOff>28575</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7489751" y="4733925"/>
          <a:ext cx="4254573" cy="4362450"/>
        </a:xfrm>
        <a:prstGeom prst="rect">
          <a:avLst/>
        </a:prstGeom>
        <a:noFill/>
        <a:ln w="12700" cmpd="sng">
          <a:solidFill>
            <a:srgbClr val="3399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600"/>
            </a:spcBef>
            <a:spcAft>
              <a:spcPts val="0"/>
            </a:spcAft>
            <a:buClrTx/>
            <a:buSzTx/>
            <a:buFontTx/>
            <a:buNone/>
            <a:tabLst/>
            <a:defRPr/>
          </a:pPr>
          <a:r>
            <a:rPr lang="es-ES" sz="1100" b="0" i="0" baseline="30000">
              <a:solidFill>
                <a:schemeClr val="dk1"/>
              </a:solidFill>
              <a:effectLst/>
              <a:latin typeface="Arial Narrow" panose="020B0606020202030204" pitchFamily="34" charset="0"/>
              <a:ea typeface="+mn-ea"/>
              <a:cs typeface="+mn-cs"/>
            </a:rPr>
            <a:t>1</a:t>
          </a:r>
          <a:r>
            <a:rPr lang="es-ES" sz="1100" b="0" i="0" baseline="0">
              <a:solidFill>
                <a:schemeClr val="dk1"/>
              </a:solidFill>
              <a:effectLst/>
              <a:latin typeface="Arial Narrow" panose="020B0606020202030204" pitchFamily="34" charset="0"/>
              <a:ea typeface="+mn-ea"/>
              <a:cs typeface="+mn-cs"/>
            </a:rPr>
            <a:t> Indicar si se trata de un nuevo proyecto que se desea inscribir en el Registro o si se trata de la modificación de un proyecto ya inscrito con el consecuente recálculo de las absorciones. A su vez, la modificación de un proyecto ya inscrito puede deberse a una ampliación o a una disminución de la superficie del proyecto y de la masa forestal prevista. </a:t>
          </a:r>
        </a:p>
        <a:p>
          <a:pPr>
            <a:spcBef>
              <a:spcPts val="600"/>
            </a:spcBef>
          </a:pPr>
          <a:r>
            <a:rPr kumimoji="0" lang="es-ES" sz="1100" b="0" i="0" u="none" strike="noStrike" kern="0" cap="none" spc="0" normalizeH="0" baseline="30000" noProof="0">
              <a:ln>
                <a:noFill/>
              </a:ln>
              <a:solidFill>
                <a:sysClr val="windowText" lastClr="000000"/>
              </a:solidFill>
              <a:effectLst/>
              <a:uLnTx/>
              <a:uFillTx/>
              <a:latin typeface="Arial Narrow" panose="020B0606020202030204" pitchFamily="34" charset="0"/>
              <a:ea typeface="+mn-ea"/>
              <a:cs typeface="+mn-cs"/>
            </a:rPr>
            <a:t>2</a:t>
          </a:r>
          <a:r>
            <a:rPr kumimoji="0" lang="es-ES" sz="11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rPr>
            <a:t> Año en que se realiza la primera plantación del proyecto. El periodo de permanencia se contabilizará a partir de este año. Si existen otras plantaciones en años sucesivos (excluyendo la reposición de marras), se indicarán en las casillas "Año plantación 2", "Año nueva plantación 3", "Año plantación 4". Las absorciones que resulten de estas nuevas plantaciones se calcularán para el periodo comprendido entre el año de inicio del proyecto (primera plantación) y el término del periodo de permanencia referido a dicho año.</a:t>
          </a:r>
        </a:p>
        <a:p>
          <a:pPr>
            <a:spcBef>
              <a:spcPts val="600"/>
            </a:spcBef>
          </a:pPr>
          <a:r>
            <a:rPr lang="es-ES" sz="1100" baseline="30000">
              <a:solidFill>
                <a:sysClr val="windowText" lastClr="000000"/>
              </a:solidFill>
              <a:latin typeface="Arial Narrow" panose="020B0606020202030204" pitchFamily="34" charset="0"/>
              <a:ea typeface="+mn-ea"/>
              <a:cs typeface="+mn-cs"/>
            </a:rPr>
            <a:t>3</a:t>
          </a:r>
          <a:r>
            <a:rPr lang="es-ES" sz="1100" baseline="0">
              <a:solidFill>
                <a:sysClr val="windowText" lastClr="000000"/>
              </a:solidFill>
              <a:latin typeface="Arial Narrow" panose="020B0606020202030204" pitchFamily="34" charset="0"/>
              <a:ea typeface="+mn-ea"/>
              <a:cs typeface="+mn-cs"/>
            </a:rPr>
            <a:t> Periodo</a:t>
          </a:r>
          <a:r>
            <a:rPr lang="es-ES" sz="1100">
              <a:solidFill>
                <a:sysClr val="windowText" lastClr="000000"/>
              </a:solidFill>
              <a:latin typeface="Arial Narrow" panose="020B0606020202030204" pitchFamily="34" charset="0"/>
            </a:rPr>
            <a:t> (expresado en años</a:t>
          </a:r>
          <a:r>
            <a:rPr lang="es-ES" sz="1100">
              <a:latin typeface="Arial Narrow" panose="020B0606020202030204" pitchFamily="34" charset="0"/>
            </a:rPr>
            <a:t>) durante el cual el promotor se compromete a gestionar la masa y a garantizar su persistencia. Este periodo tendrá que ser igual o </a:t>
          </a:r>
          <a:r>
            <a:rPr lang="es-ES" sz="1100" baseline="0">
              <a:solidFill>
                <a:schemeClr val="dk1"/>
              </a:solidFill>
              <a:latin typeface="Arial Narrow" panose="020B0606020202030204" pitchFamily="34" charset="0"/>
              <a:ea typeface="+mn-ea"/>
              <a:cs typeface="+mn-cs"/>
            </a:rPr>
            <a:t>superior</a:t>
          </a:r>
          <a:r>
            <a:rPr lang="es-ES" sz="1100">
              <a:latin typeface="Arial Narrow" panose="020B0606020202030204" pitchFamily="34" charset="0"/>
            </a:rPr>
            <a:t> a 30 años. En caso de que el periodo de permanencia indicado fuese superior a 50 años, y debido a la incertidumbre asociada a periodos tan largos, los cálculos se realizarán considerando un horizonte de 50 años.</a:t>
          </a:r>
        </a:p>
        <a:p>
          <a:pPr marL="0" marR="0" lvl="0" indent="0" defTabSz="914400" eaLnBrk="1" fontAlgn="auto" latinLnBrk="0" hangingPunct="1">
            <a:lnSpc>
              <a:spcPct val="100000"/>
            </a:lnSpc>
            <a:spcBef>
              <a:spcPts val="600"/>
            </a:spcBef>
            <a:spcAft>
              <a:spcPts val="0"/>
            </a:spcAft>
            <a:buClrTx/>
            <a:buSzTx/>
            <a:buFontTx/>
            <a:buNone/>
            <a:tabLst/>
            <a:defRPr/>
          </a:pPr>
          <a:r>
            <a:rPr lang="es-ES" sz="1100" baseline="30000">
              <a:solidFill>
                <a:schemeClr val="dk1"/>
              </a:solidFill>
              <a:effectLst/>
              <a:latin typeface="Arial Narrow" panose="020B0606020202030204" pitchFamily="34" charset="0"/>
              <a:ea typeface="+mn-ea"/>
              <a:cs typeface="+mn-cs"/>
            </a:rPr>
            <a:t>4</a:t>
          </a:r>
          <a:r>
            <a:rPr lang="es-ES" sz="1100">
              <a:solidFill>
                <a:schemeClr val="dk1"/>
              </a:solidFill>
              <a:effectLst/>
              <a:latin typeface="Arial Narrow" panose="020B0606020202030204" pitchFamily="34" charset="0"/>
              <a:ea typeface="+mn-ea"/>
              <a:cs typeface="+mn-cs"/>
            </a:rPr>
            <a:t> Referencia catastral de la parcela donde está ubicado el proyecto (código alfanumérico compuesto por 20 caracteres). En caso de existir varias parcelas con diferente </a:t>
          </a:r>
          <a:r>
            <a:rPr lang="es-ES" sz="1100" baseline="0">
              <a:solidFill>
                <a:schemeClr val="dk1"/>
              </a:solidFill>
              <a:effectLst/>
              <a:latin typeface="Arial Narrow" panose="020B0606020202030204" pitchFamily="34" charset="0"/>
              <a:ea typeface="+mn-ea"/>
              <a:cs typeface="+mn-cs"/>
            </a:rPr>
            <a:t>referencia</a:t>
          </a:r>
          <a:r>
            <a:rPr lang="es-ES" sz="1100">
              <a:solidFill>
                <a:schemeClr val="dk1"/>
              </a:solidFill>
              <a:effectLst/>
              <a:latin typeface="Arial Narrow" panose="020B0606020202030204" pitchFamily="34" charset="0"/>
              <a:ea typeface="+mn-ea"/>
              <a:cs typeface="+mn-cs"/>
            </a:rPr>
            <a:t> catastral, indicar cuáles son en las celdas correspondientes.</a:t>
          </a:r>
          <a:endParaRPr lang="es-ES">
            <a:effectLst/>
            <a:latin typeface="Arial Narrow" panose="020B0606020202030204" pitchFamily="34" charset="0"/>
          </a:endParaRPr>
        </a:p>
        <a:p>
          <a:pPr>
            <a:spcBef>
              <a:spcPts val="600"/>
            </a:spcBef>
          </a:pPr>
          <a:r>
            <a:rPr lang="es-ES" sz="1100" baseline="30000">
              <a:latin typeface="Arial Narrow" panose="020B0606020202030204" pitchFamily="34" charset="0"/>
            </a:rPr>
            <a:t>5</a:t>
          </a:r>
          <a:r>
            <a:rPr lang="es-ES" sz="1100">
              <a:latin typeface="Arial Narrow" panose="020B0606020202030204" pitchFamily="34" charset="0"/>
            </a:rPr>
            <a:t> Superficie correspondiente a cada parcela, expresada en ha.</a:t>
          </a:r>
        </a:p>
        <a:p>
          <a:pPr>
            <a:spcBef>
              <a:spcPts val="600"/>
            </a:spcBef>
          </a:pPr>
          <a:r>
            <a:rPr lang="es-ES" sz="1100" baseline="30000">
              <a:latin typeface="Arial Narrow" panose="020B0606020202030204" pitchFamily="34" charset="0"/>
            </a:rPr>
            <a:t>6</a:t>
          </a:r>
          <a:r>
            <a:rPr lang="es-ES" sz="1100">
              <a:latin typeface="Arial Narrow" panose="020B0606020202030204" pitchFamily="34" charset="0"/>
            </a:rPr>
            <a:t> </a:t>
          </a:r>
          <a:r>
            <a:rPr lang="es-ES" sz="1100" baseline="0">
              <a:solidFill>
                <a:schemeClr val="dk1"/>
              </a:solidFill>
              <a:latin typeface="Arial Narrow" panose="020B0606020202030204" pitchFamily="34" charset="0"/>
              <a:ea typeface="+mn-ea"/>
              <a:cs typeface="+mn-cs"/>
            </a:rPr>
            <a:t>Superficie</a:t>
          </a:r>
          <a:r>
            <a:rPr lang="es-ES" sz="1100">
              <a:latin typeface="Arial Narrow" panose="020B0606020202030204" pitchFamily="34" charset="0"/>
            </a:rPr>
            <a:t> de plantación, expresada en ha, que podrá ser igual o inferior a la superficie de la parcela.</a:t>
          </a:r>
        </a:p>
      </xdr:txBody>
    </xdr:sp>
    <xdr:clientData/>
  </xdr:twoCellAnchor>
  <xdr:twoCellAnchor>
    <xdr:from>
      <xdr:col>14</xdr:col>
      <xdr:colOff>47625</xdr:colOff>
      <xdr:row>6</xdr:row>
      <xdr:rowOff>0</xdr:rowOff>
    </xdr:from>
    <xdr:to>
      <xdr:col>23</xdr:col>
      <xdr:colOff>123825</xdr:colOff>
      <xdr:row>8</xdr:row>
      <xdr:rowOff>123825</xdr:rowOff>
    </xdr:to>
    <xdr:sp macro="" textlink="">
      <xdr:nvSpPr>
        <xdr:cNvPr id="11" name="CuadroTexto 10">
          <a:extLst>
            <a:ext uri="{FF2B5EF4-FFF2-40B4-BE49-F238E27FC236}">
              <a16:creationId xmlns:a16="http://schemas.microsoft.com/office/drawing/2014/main" id="{00000000-0008-0000-0100-00000B000000}"/>
            </a:ext>
          </a:extLst>
        </xdr:cNvPr>
        <xdr:cNvSpPr txBox="1"/>
      </xdr:nvSpPr>
      <xdr:spPr>
        <a:xfrm>
          <a:off x="5772150" y="1343025"/>
          <a:ext cx="3952875" cy="542925"/>
        </a:xfrm>
        <a:prstGeom prst="rect">
          <a:avLst/>
        </a:prstGeom>
        <a:noFill/>
        <a:ln w="12700" cmpd="sng">
          <a:solidFill>
            <a:srgbClr val="3399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s-ES" sz="1100" b="1" u="sng">
              <a:solidFill>
                <a:srgbClr val="339966"/>
              </a:solidFill>
              <a:latin typeface="Arial Narrow" panose="020B0606020202030204" pitchFamily="34" charset="0"/>
            </a:rPr>
            <a:t>Nuevo proyecto</a:t>
          </a:r>
          <a:r>
            <a:rPr lang="es-ES" sz="1100" b="1" u="none">
              <a:solidFill>
                <a:srgbClr val="339966"/>
              </a:solidFill>
              <a:latin typeface="Arial Narrow" panose="020B0606020202030204" pitchFamily="34" charset="0"/>
            </a:rPr>
            <a:t>: </a:t>
          </a:r>
          <a:r>
            <a:rPr lang="es-ES" sz="1100" u="none">
              <a:solidFill>
                <a:sysClr val="windowText" lastClr="000000"/>
              </a:solidFill>
              <a:latin typeface="Arial Narrow" panose="020B0606020202030204" pitchFamily="34" charset="0"/>
            </a:rPr>
            <a:t>proyecto </a:t>
          </a:r>
          <a:r>
            <a:rPr lang="es-ES" sz="1100">
              <a:solidFill>
                <a:sysClr val="windowText" lastClr="000000"/>
              </a:solidFill>
              <a:latin typeface="Arial Narrow" panose="020B0606020202030204" pitchFamily="34" charset="0"/>
            </a:rPr>
            <a:t>de nueva inscripción en el Registro.</a:t>
          </a:r>
        </a:p>
        <a:p>
          <a:pPr>
            <a:spcBef>
              <a:spcPts val="600"/>
            </a:spcBef>
          </a:pPr>
          <a:r>
            <a:rPr lang="es-ES" sz="1100" b="1" u="sng">
              <a:solidFill>
                <a:srgbClr val="339966"/>
              </a:solidFill>
              <a:latin typeface="Arial Narrow" panose="020B0606020202030204" pitchFamily="34" charset="0"/>
            </a:rPr>
            <a:t>Proyecto ya inscrito - recálculo</a:t>
          </a:r>
          <a:r>
            <a:rPr lang="es-ES" sz="1100">
              <a:solidFill>
                <a:srgbClr val="339966"/>
              </a:solidFill>
              <a:latin typeface="Arial Narrow" panose="020B0606020202030204" pitchFamily="34" charset="0"/>
            </a:rPr>
            <a:t>: </a:t>
          </a:r>
          <a:r>
            <a:rPr lang="es-ES" sz="1100">
              <a:latin typeface="Arial Narrow" panose="020B0606020202030204" pitchFamily="34" charset="0"/>
            </a:rPr>
            <a:t>modificación de un proyecto ya inscrito.</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18</xdr:col>
      <xdr:colOff>184557</xdr:colOff>
      <xdr:row>0</xdr:row>
      <xdr:rowOff>0</xdr:rowOff>
    </xdr:from>
    <xdr:to>
      <xdr:col>19</xdr:col>
      <xdr:colOff>256713</xdr:colOff>
      <xdr:row>1</xdr:row>
      <xdr:rowOff>200025</xdr:rowOff>
    </xdr:to>
    <xdr:pic>
      <xdr:nvPicPr>
        <xdr:cNvPr id="3059395" name="14 Imagen">
          <a:extLst>
            <a:ext uri="{FF2B5EF4-FFF2-40B4-BE49-F238E27FC236}">
              <a16:creationId xmlns:a16="http://schemas.microsoft.com/office/drawing/2014/main" id="{00000000-0008-0000-0200-0000C3AE2E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58405" y="0"/>
          <a:ext cx="40346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3</xdr:col>
      <xdr:colOff>1105726</xdr:colOff>
      <xdr:row>0</xdr:row>
      <xdr:rowOff>95250</xdr:rowOff>
    </xdr:from>
    <xdr:to>
      <xdr:col>3</xdr:col>
      <xdr:colOff>1381951</xdr:colOff>
      <xdr:row>1</xdr:row>
      <xdr:rowOff>85725</xdr:rowOff>
    </xdr:to>
    <xdr:sp macro="" textlink="">
      <xdr:nvSpPr>
        <xdr:cNvPr id="4" name="3 Flecha derecha">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1983683" y="95250"/>
          <a:ext cx="276225" cy="180975"/>
        </a:xfrm>
        <a:prstGeom prst="rightArrow">
          <a:avLst/>
        </a:prstGeom>
        <a:solidFill>
          <a:srgbClr val="339966"/>
        </a:solidFill>
        <a:ln w="25400">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3</xdr:col>
      <xdr:colOff>762822</xdr:colOff>
      <xdr:row>0</xdr:row>
      <xdr:rowOff>95251</xdr:rowOff>
    </xdr:from>
    <xdr:to>
      <xdr:col>3</xdr:col>
      <xdr:colOff>1029525</xdr:colOff>
      <xdr:row>1</xdr:row>
      <xdr:rowOff>95250</xdr:rowOff>
    </xdr:to>
    <xdr:sp macro="" textlink="">
      <xdr:nvSpPr>
        <xdr:cNvPr id="5" name="4 Flecha derecha">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flipH="1">
          <a:off x="1640779" y="95251"/>
          <a:ext cx="266703" cy="190499"/>
        </a:xfrm>
        <a:prstGeom prst="rightArrow">
          <a:avLst/>
        </a:prstGeom>
        <a:solidFill>
          <a:srgbClr val="339966"/>
        </a:solidFill>
        <a:ln w="25400">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editAs="oneCell">
    <xdr:from>
      <xdr:col>0</xdr:col>
      <xdr:colOff>19050</xdr:colOff>
      <xdr:row>0</xdr:row>
      <xdr:rowOff>9525</xdr:rowOff>
    </xdr:from>
    <xdr:to>
      <xdr:col>3</xdr:col>
      <xdr:colOff>695325</xdr:colOff>
      <xdr:row>1</xdr:row>
      <xdr:rowOff>202598</xdr:rowOff>
    </xdr:to>
    <xdr:pic>
      <xdr:nvPicPr>
        <xdr:cNvPr id="15" name="14 Imagen">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050" y="9525"/>
          <a:ext cx="1552575" cy="383573"/>
        </a:xfrm>
        <a:prstGeom prst="rect">
          <a:avLst/>
        </a:prstGeom>
      </xdr:spPr>
    </xdr:pic>
    <xdr:clientData/>
  </xdr:twoCellAnchor>
  <xdr:twoCellAnchor>
    <xdr:from>
      <xdr:col>1</xdr:col>
      <xdr:colOff>412</xdr:colOff>
      <xdr:row>3</xdr:row>
      <xdr:rowOff>31889</xdr:rowOff>
    </xdr:from>
    <xdr:to>
      <xdr:col>18</xdr:col>
      <xdr:colOff>295275</xdr:colOff>
      <xdr:row>5</xdr:row>
      <xdr:rowOff>133350</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324262" y="1155839"/>
          <a:ext cx="11810588" cy="815836"/>
        </a:xfrm>
        <a:prstGeom prst="rect">
          <a:avLst/>
        </a:prstGeom>
        <a:noFill/>
        <a:ln w="12700" cmpd="sng">
          <a:solidFill>
            <a:srgbClr val="3399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spcBef>
              <a:spcPts val="600"/>
            </a:spcBef>
          </a:pPr>
          <a:r>
            <a:rPr lang="es-ES" sz="1200" baseline="0">
              <a:solidFill>
                <a:sysClr val="windowText" lastClr="000000"/>
              </a:solidFill>
              <a:latin typeface="Arial Narrow" panose="020B0606020202030204" pitchFamily="34" charset="0"/>
            </a:rPr>
            <a:t>Se distinguen dos metodologías de cálculo en función del tipo de repoblación realizada. En los casos en que el fin de la repoblación no sea productivo o bien, que el turno de corta previsto sea superior al periodo de permanencia, se escogerá la </a:t>
          </a:r>
          <a:r>
            <a:rPr lang="es-ES" sz="1200" b="1" baseline="0">
              <a:solidFill>
                <a:srgbClr val="339966"/>
              </a:solidFill>
              <a:latin typeface="Arial Narrow" panose="020B0606020202030204" pitchFamily="34" charset="0"/>
            </a:rPr>
            <a:t>Opción A </a:t>
          </a:r>
          <a:r>
            <a:rPr lang="es-ES" sz="1200" b="0" baseline="0">
              <a:solidFill>
                <a:sysClr val="windowText" lastClr="000000"/>
              </a:solidFill>
              <a:latin typeface="Arial Narrow" panose="020B0606020202030204" pitchFamily="34" charset="0"/>
            </a:rPr>
            <a:t>(Repoblaciones sin aprovechamiento maderero o de aprovechamiento no intensivo). </a:t>
          </a:r>
          <a:r>
            <a:rPr lang="es-ES" sz="1200" baseline="0">
              <a:solidFill>
                <a:sysClr val="windowText" lastClr="000000"/>
              </a:solidFill>
              <a:latin typeface="Arial Narrow" panose="020B0606020202030204" pitchFamily="34" charset="0"/>
            </a:rPr>
            <a:t>En caso de tratarse de repoblaciones de aprovechamiento intensivo cuyo turno de corta sea inferior al periodo de permanencia, se escogerá la </a:t>
          </a:r>
          <a:r>
            <a:rPr lang="es-ES" sz="1200" b="1" baseline="0">
              <a:solidFill>
                <a:srgbClr val="339966"/>
              </a:solidFill>
              <a:latin typeface="Arial Narrow" panose="020B0606020202030204" pitchFamily="34" charset="0"/>
            </a:rPr>
            <a:t>Opción B </a:t>
          </a:r>
          <a:r>
            <a:rPr lang="es-ES" sz="1200" b="0" baseline="0">
              <a:solidFill>
                <a:sysClr val="windowText" lastClr="000000"/>
              </a:solidFill>
              <a:latin typeface="Arial Narrow" panose="020B0606020202030204" pitchFamily="34" charset="0"/>
            </a:rPr>
            <a:t>(Repoblaciones de aprovechamiento intensivo, cortas a hecho). </a:t>
          </a:r>
        </a:p>
      </xdr:txBody>
    </xdr:sp>
    <xdr:clientData/>
  </xdr:twoCellAnchor>
  <xdr:twoCellAnchor>
    <xdr:from>
      <xdr:col>2</xdr:col>
      <xdr:colOff>380999</xdr:colOff>
      <xdr:row>29</xdr:row>
      <xdr:rowOff>28575</xdr:rowOff>
    </xdr:from>
    <xdr:to>
      <xdr:col>19</xdr:col>
      <xdr:colOff>0</xdr:colOff>
      <xdr:row>33</xdr:row>
      <xdr:rowOff>66675</xdr:rowOff>
    </xdr:to>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866774" y="6438900"/>
          <a:ext cx="10544176" cy="80962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s-ES" sz="1100" baseline="30000">
              <a:latin typeface="Arial Narrow" panose="020B0606020202030204" pitchFamily="34" charset="0"/>
            </a:rPr>
            <a:t>1</a:t>
          </a:r>
          <a:r>
            <a:rPr lang="es-ES" sz="1100" baseline="0">
              <a:latin typeface="Arial Narrow" panose="020B0606020202030204" pitchFamily="34" charset="0"/>
            </a:rPr>
            <a:t> Año en que se realizan las plantaciones</a:t>
          </a:r>
        </a:p>
        <a:p>
          <a:pPr>
            <a:spcBef>
              <a:spcPts val="600"/>
            </a:spcBef>
          </a:pPr>
          <a:r>
            <a:rPr lang="es-ES" sz="1100" baseline="30000">
              <a:latin typeface="Arial Narrow" panose="020B0606020202030204" pitchFamily="34" charset="0"/>
            </a:rPr>
            <a:t>2</a:t>
          </a:r>
          <a:r>
            <a:rPr lang="es-ES" sz="1100" baseline="0">
              <a:latin typeface="Arial Narrow" panose="020B0606020202030204" pitchFamily="34" charset="0"/>
            </a:rPr>
            <a:t> Número de pies objetivo para cada especie que se prevé que exista transcurrido el periodo de permanencia del proyecto. Este valor tendrá que estimarse teniendo en cuenta las marras, las tasas de mortalidad y las cortas previstas en el plan de gestión. </a:t>
          </a:r>
        </a:p>
      </xdr:txBody>
    </xdr:sp>
    <xdr:clientData/>
  </xdr:twoCellAnchor>
  <xdr:twoCellAnchor>
    <xdr:from>
      <xdr:col>2</xdr:col>
      <xdr:colOff>386382</xdr:colOff>
      <xdr:row>54</xdr:row>
      <xdr:rowOff>64603</xdr:rowOff>
    </xdr:from>
    <xdr:to>
      <xdr:col>19</xdr:col>
      <xdr:colOff>57150</xdr:colOff>
      <xdr:row>60</xdr:row>
      <xdr:rowOff>66675</xdr:rowOff>
    </xdr:to>
    <xdr:sp macro="" textlink="">
      <xdr:nvSpPr>
        <xdr:cNvPr id="13" name="CuadroTexto 12">
          <a:extLst>
            <a:ext uri="{FF2B5EF4-FFF2-40B4-BE49-F238E27FC236}">
              <a16:creationId xmlns:a16="http://schemas.microsoft.com/office/drawing/2014/main" id="{00000000-0008-0000-0200-00000D000000}"/>
            </a:ext>
          </a:extLst>
        </xdr:cNvPr>
        <xdr:cNvSpPr txBox="1"/>
      </xdr:nvSpPr>
      <xdr:spPr>
        <a:xfrm>
          <a:off x="872157" y="11589853"/>
          <a:ext cx="10595943" cy="12593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s-ES" sz="1100" baseline="30000">
              <a:latin typeface="Arial Narrow" panose="020B0606020202030204" pitchFamily="34" charset="0"/>
            </a:rPr>
            <a:t>1</a:t>
          </a:r>
          <a:r>
            <a:rPr lang="es-ES" sz="1100" baseline="0">
              <a:latin typeface="Arial Narrow" panose="020B0606020202030204" pitchFamily="34" charset="0"/>
            </a:rPr>
            <a:t> Año en que se realizan las plantaciones.</a:t>
          </a:r>
          <a:r>
            <a:rPr lang="es-ES" sz="1100" baseline="0">
              <a:solidFill>
                <a:srgbClr val="FF0000"/>
              </a:solidFill>
              <a:latin typeface="Arial Narrow" panose="020B0606020202030204" pitchFamily="34" charset="0"/>
            </a:rPr>
            <a:t> </a:t>
          </a:r>
        </a:p>
        <a:p>
          <a:pPr>
            <a:spcBef>
              <a:spcPts val="600"/>
            </a:spcBef>
          </a:pPr>
          <a:r>
            <a:rPr lang="es-ES" sz="1100" baseline="30000">
              <a:solidFill>
                <a:schemeClr val="dk1"/>
              </a:solidFill>
              <a:effectLst/>
              <a:latin typeface="Arial Narrow" panose="020B0606020202030204" pitchFamily="34" charset="0"/>
              <a:ea typeface="+mn-ea"/>
              <a:cs typeface="+mn-cs"/>
            </a:rPr>
            <a:t>2 </a:t>
          </a:r>
          <a:r>
            <a:rPr lang="es-ES" sz="1100" baseline="0">
              <a:solidFill>
                <a:schemeClr val="dk1"/>
              </a:solidFill>
              <a:latin typeface="Arial Narrow" panose="020B0606020202030204" pitchFamily="34" charset="0"/>
              <a:ea typeface="+mn-ea"/>
              <a:cs typeface="+mn-cs"/>
            </a:rPr>
            <a:t>Periodo de tiempo (expresado en años) transcurrido entre la siembra, plantación o regeneración natural y la corta para el aprovechamiento maderable de la masa arbolada. Se establece un turno mínimo de 8 años.</a:t>
          </a:r>
        </a:p>
        <a:p>
          <a:pPr marL="0" marR="0" lvl="0" indent="0" defTabSz="914400" eaLnBrk="1" fontAlgn="auto" latinLnBrk="0" hangingPunct="1">
            <a:lnSpc>
              <a:spcPct val="100000"/>
            </a:lnSpc>
            <a:spcBef>
              <a:spcPts val="600"/>
            </a:spcBef>
            <a:spcAft>
              <a:spcPts val="0"/>
            </a:spcAft>
            <a:buClrTx/>
            <a:buSzTx/>
            <a:buFontTx/>
            <a:buNone/>
            <a:tabLst/>
            <a:defRPr/>
          </a:pPr>
          <a:r>
            <a:rPr lang="es-ES" sz="1100" baseline="30000">
              <a:solidFill>
                <a:schemeClr val="dk1"/>
              </a:solidFill>
              <a:effectLst/>
              <a:latin typeface="Arial Narrow" panose="020B0606020202030204" pitchFamily="34" charset="0"/>
              <a:ea typeface="+mn-ea"/>
              <a:cs typeface="+mn-cs"/>
            </a:rPr>
            <a:t>3 </a:t>
          </a:r>
          <a:r>
            <a:rPr lang="es-ES" sz="1100" baseline="0">
              <a:solidFill>
                <a:schemeClr val="dk1"/>
              </a:solidFill>
              <a:effectLst/>
              <a:latin typeface="Arial Narrow" panose="020B0606020202030204" pitchFamily="34" charset="0"/>
              <a:ea typeface="+mn-ea"/>
              <a:cs typeface="+mn-cs"/>
            </a:rPr>
            <a:t>Superficie de plantación para cada especie expresada en ha.</a:t>
          </a:r>
          <a:endParaRPr lang="es-ES" sz="1100" baseline="3000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600"/>
            </a:spcBef>
            <a:spcAft>
              <a:spcPts val="0"/>
            </a:spcAft>
            <a:buClrTx/>
            <a:buSzTx/>
            <a:buFontTx/>
            <a:buNone/>
            <a:tabLst/>
            <a:defRPr/>
          </a:pPr>
          <a:r>
            <a:rPr kumimoji="0" lang="es-ES" sz="1100" b="0" i="0" u="none" strike="noStrike" kern="0" cap="none" spc="0" normalizeH="0" baseline="30000" noProof="0">
              <a:ln>
                <a:noFill/>
              </a:ln>
              <a:solidFill>
                <a:prstClr val="black"/>
              </a:solidFill>
              <a:effectLst/>
              <a:uLnTx/>
              <a:uFillTx/>
              <a:latin typeface="Arial Narrow" panose="020B0606020202030204" pitchFamily="34" charset="0"/>
              <a:ea typeface="+mn-ea"/>
              <a:cs typeface="+mn-cs"/>
            </a:rPr>
            <a:t>4 </a:t>
          </a:r>
          <a:r>
            <a:rPr kumimoji="0" lang="es-E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Número de pies objetivo para cada especie que se prevé que exista transcurrido el turno. Este valor tendrá que estimarse teniendo en cuenta las marras, las tasas de mortalidad y las cortas previas a la corta final.</a:t>
          </a:r>
          <a:r>
            <a:rPr lang="es-ES" sz="1100" baseline="0">
              <a:latin typeface="Arial Narrow" panose="020B0606020202030204" pitchFamily="34" charset="0"/>
            </a:rPr>
            <a:t> </a:t>
          </a:r>
        </a:p>
      </xdr:txBody>
    </xdr:sp>
    <xdr:clientData/>
  </xdr:twoCellAnchor>
  <xdr:twoCellAnchor>
    <xdr:from>
      <xdr:col>8</xdr:col>
      <xdr:colOff>161925</xdr:colOff>
      <xdr:row>9</xdr:row>
      <xdr:rowOff>85725</xdr:rowOff>
    </xdr:from>
    <xdr:to>
      <xdr:col>18</xdr:col>
      <xdr:colOff>285750</xdr:colOff>
      <xdr:row>11</xdr:row>
      <xdr:rowOff>190500</xdr:rowOff>
    </xdr:to>
    <xdr:sp macro="" textlink="">
      <xdr:nvSpPr>
        <xdr:cNvPr id="11" name="CuadroTexto 10">
          <a:extLst>
            <a:ext uri="{FF2B5EF4-FFF2-40B4-BE49-F238E27FC236}">
              <a16:creationId xmlns:a16="http://schemas.microsoft.com/office/drawing/2014/main" id="{00000000-0008-0000-0200-000012000000}"/>
            </a:ext>
          </a:extLst>
        </xdr:cNvPr>
        <xdr:cNvSpPr txBox="1"/>
      </xdr:nvSpPr>
      <xdr:spPr>
        <a:xfrm>
          <a:off x="6276975" y="2828925"/>
          <a:ext cx="5086350" cy="43815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spcBef>
              <a:spcPts val="600"/>
            </a:spcBef>
            <a:buFontTx/>
            <a:buNone/>
          </a:pPr>
          <a:r>
            <a:rPr lang="es-ES" sz="1100" b="1" i="1" baseline="0">
              <a:solidFill>
                <a:sysClr val="windowText" lastClr="000000"/>
              </a:solidFill>
              <a:latin typeface="Arial Narrow" panose="020B0606020202030204" pitchFamily="34" charset="0"/>
              <a:ea typeface="+mn-ea"/>
              <a:cs typeface="+mn-cs"/>
            </a:rPr>
            <a:t>Ejemplo: </a:t>
          </a:r>
          <a:r>
            <a:rPr lang="es-ES" sz="1100" i="1" baseline="0">
              <a:solidFill>
                <a:sysClr val="windowText" lastClr="000000"/>
              </a:solidFill>
              <a:latin typeface="Arial Narrow" panose="020B0606020202030204" pitchFamily="34" charset="0"/>
              <a:ea typeface="+mn-ea"/>
              <a:cs typeface="+mn-cs"/>
            </a:rPr>
            <a:t>Proyecto engloba dos plantaciones, una que se realiza en 2020, y otra en 2022 y acredita una permanencia de 30 años. Deben tenerse en cuenta las siguientes consideraciones</a:t>
          </a:r>
          <a:r>
            <a:rPr lang="es-ES" sz="1100" baseline="0">
              <a:solidFill>
                <a:sysClr val="windowText" lastClr="000000"/>
              </a:solidFill>
              <a:latin typeface="Arial Narrow" panose="020B0606020202030204" pitchFamily="34" charset="0"/>
              <a:ea typeface="+mn-ea"/>
              <a:cs typeface="+mn-cs"/>
            </a:rPr>
            <a:t>:</a:t>
          </a:r>
        </a:p>
      </xdr:txBody>
    </xdr:sp>
    <xdr:clientData/>
  </xdr:twoCellAnchor>
  <xdr:twoCellAnchor>
    <xdr:from>
      <xdr:col>8</xdr:col>
      <xdr:colOff>371475</xdr:colOff>
      <xdr:row>11</xdr:row>
      <xdr:rowOff>200025</xdr:rowOff>
    </xdr:from>
    <xdr:to>
      <xdr:col>18</xdr:col>
      <xdr:colOff>285750</xdr:colOff>
      <xdr:row>21</xdr:row>
      <xdr:rowOff>66675</xdr:rowOff>
    </xdr:to>
    <xdr:sp macro="" textlink="">
      <xdr:nvSpPr>
        <xdr:cNvPr id="16" name="CuadroTexto 15">
          <a:extLst>
            <a:ext uri="{FF2B5EF4-FFF2-40B4-BE49-F238E27FC236}">
              <a16:creationId xmlns:a16="http://schemas.microsoft.com/office/drawing/2014/main" id="{00000000-0008-0000-0200-000012000000}"/>
            </a:ext>
          </a:extLst>
        </xdr:cNvPr>
        <xdr:cNvSpPr txBox="1"/>
      </xdr:nvSpPr>
      <xdr:spPr>
        <a:xfrm>
          <a:off x="6486525" y="2809875"/>
          <a:ext cx="4876800" cy="186690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spcBef>
              <a:spcPts val="600"/>
            </a:spcBef>
            <a:buFontTx/>
            <a:buNone/>
          </a:pPr>
          <a:r>
            <a:rPr lang="es-ES" sz="1100" baseline="0">
              <a:solidFill>
                <a:sysClr val="windowText" lastClr="000000"/>
              </a:solidFill>
              <a:latin typeface="Arial Narrow" panose="020B0606020202030204" pitchFamily="34" charset="0"/>
              <a:ea typeface="+mn-ea"/>
              <a:cs typeface="+mn-cs"/>
            </a:rPr>
            <a:t>- La permanencia abarca los 30 años desde el año de inicio del proyecto (2020), hasta el año 2050. No obstante, debe acreditarse que la plantación realizada en 2022 también cumplirá una permanencia mínima de 30 años (la segunda plantación permanecerá, al menos, hasta el año 2052).</a:t>
          </a:r>
        </a:p>
        <a:p>
          <a:pPr marL="0" indent="0">
            <a:spcBef>
              <a:spcPts val="600"/>
            </a:spcBef>
            <a:buFontTx/>
            <a:buNone/>
          </a:pPr>
          <a:r>
            <a:rPr lang="es-ES" sz="1100" baseline="0">
              <a:solidFill>
                <a:sysClr val="windowText" lastClr="000000"/>
              </a:solidFill>
              <a:latin typeface="Arial Narrow" panose="020B0606020202030204" pitchFamily="34" charset="0"/>
              <a:ea typeface="+mn-ea"/>
              <a:cs typeface="+mn-cs"/>
            </a:rPr>
            <a:t>- La reposición de marras no debe considerarse como una nueva plantación. El dato de “</a:t>
          </a:r>
          <a:r>
            <a:rPr lang="es-ES" sz="1100" i="1" baseline="0">
              <a:solidFill>
                <a:sysClr val="windowText" lastClr="000000"/>
              </a:solidFill>
              <a:latin typeface="Arial Narrow" panose="020B0606020202030204" pitchFamily="34" charset="0"/>
              <a:ea typeface="+mn-ea"/>
              <a:cs typeface="+mn-cs"/>
            </a:rPr>
            <a:t>Nº pies objetivo</a:t>
          </a:r>
          <a:r>
            <a:rPr lang="es-ES" sz="1100" baseline="0">
              <a:solidFill>
                <a:sysClr val="windowText" lastClr="000000"/>
              </a:solidFill>
              <a:latin typeface="Arial Narrow" panose="020B0606020202030204" pitchFamily="34" charset="0"/>
              <a:ea typeface="+mn-ea"/>
              <a:cs typeface="+mn-cs"/>
            </a:rPr>
            <a:t>” transcurrido el periodo de permanencia debe estimarse considerando posibles reposiciones, tasas de mortalidad y las cortas previstas en el plan de gestión.</a:t>
          </a:r>
        </a:p>
        <a:p>
          <a:pPr marL="0" indent="0">
            <a:spcBef>
              <a:spcPts val="600"/>
            </a:spcBef>
            <a:buFontTx/>
            <a:buNone/>
          </a:pPr>
          <a:r>
            <a:rPr lang="es-ES" sz="1100" baseline="0">
              <a:solidFill>
                <a:sysClr val="windowText" lastClr="000000"/>
              </a:solidFill>
              <a:latin typeface="Arial Narrow" panose="020B0606020202030204" pitchFamily="34" charset="0"/>
              <a:ea typeface="+mn-ea"/>
              <a:cs typeface="+mn-cs"/>
            </a:rPr>
            <a:t>- Los cálculos se realizarán estimando las absorciones que se generarán en el año 2050 (habrán transcurrido 30 años para la plantación de 2020, y 28 años para la de 2022).</a:t>
          </a:r>
        </a:p>
      </xdr:txBody>
    </xdr:sp>
    <xdr:clientData/>
  </xdr:twoCellAnchor>
  <xdr:twoCellAnchor>
    <xdr:from>
      <xdr:col>2</xdr:col>
      <xdr:colOff>0</xdr:colOff>
      <xdr:row>7</xdr:row>
      <xdr:rowOff>123825</xdr:rowOff>
    </xdr:from>
    <xdr:to>
      <xdr:col>18</xdr:col>
      <xdr:colOff>285750</xdr:colOff>
      <xdr:row>8</xdr:row>
      <xdr:rowOff>314325</xdr:rowOff>
    </xdr:to>
    <xdr:sp macro="" textlink="">
      <xdr:nvSpPr>
        <xdr:cNvPr id="20" name="CuadroTexto 19">
          <a:extLst>
            <a:ext uri="{FF2B5EF4-FFF2-40B4-BE49-F238E27FC236}">
              <a16:creationId xmlns:a16="http://schemas.microsoft.com/office/drawing/2014/main" id="{00000000-0008-0000-0200-000012000000}"/>
            </a:ext>
          </a:extLst>
        </xdr:cNvPr>
        <xdr:cNvSpPr txBox="1"/>
      </xdr:nvSpPr>
      <xdr:spPr>
        <a:xfrm>
          <a:off x="485775" y="2238375"/>
          <a:ext cx="10877550" cy="48577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spcBef>
              <a:spcPts val="600"/>
            </a:spcBef>
            <a:buFontTx/>
            <a:buNone/>
          </a:pPr>
          <a:r>
            <a:rPr lang="es-ES" sz="1200" i="0" baseline="0">
              <a:solidFill>
                <a:sysClr val="windowText" lastClr="000000"/>
              </a:solidFill>
              <a:latin typeface="Arial Narrow" panose="020B0606020202030204" pitchFamily="34" charset="0"/>
              <a:ea typeface="+mn-ea"/>
              <a:cs typeface="+mn-cs"/>
            </a:rPr>
            <a:t>Estimación de las absorciones generadas por todas las plantaciones realizadas desde el año de inicio del proyecto hasta el término del periodo de permanencia referido a dicho año.</a:t>
          </a:r>
        </a:p>
      </xdr:txBody>
    </xdr:sp>
    <xdr:clientData/>
  </xdr:twoCellAnchor>
  <xdr:twoCellAnchor>
    <xdr:from>
      <xdr:col>2</xdr:col>
      <xdr:colOff>390523</xdr:colOff>
      <xdr:row>60</xdr:row>
      <xdr:rowOff>14566</xdr:rowOff>
    </xdr:from>
    <xdr:to>
      <xdr:col>18</xdr:col>
      <xdr:colOff>276224</xdr:colOff>
      <xdr:row>62</xdr:row>
      <xdr:rowOff>33616</xdr:rowOff>
    </xdr:to>
    <xdr:sp macro="" textlink="">
      <xdr:nvSpPr>
        <xdr:cNvPr id="22" name="CuadroTexto 21">
          <a:extLst>
            <a:ext uri="{FF2B5EF4-FFF2-40B4-BE49-F238E27FC236}">
              <a16:creationId xmlns:a16="http://schemas.microsoft.com/office/drawing/2014/main" id="{00000000-0008-0000-0200-000012000000}"/>
            </a:ext>
          </a:extLst>
        </xdr:cNvPr>
        <xdr:cNvSpPr txBox="1"/>
      </xdr:nvSpPr>
      <xdr:spPr>
        <a:xfrm>
          <a:off x="876298" y="12797116"/>
          <a:ext cx="10477501" cy="43815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spcBef>
              <a:spcPts val="600"/>
            </a:spcBef>
            <a:buFontTx/>
            <a:buNone/>
          </a:pPr>
          <a:r>
            <a:rPr lang="es-ES" sz="1100" b="1" i="1" baseline="0">
              <a:solidFill>
                <a:sysClr val="windowText" lastClr="000000"/>
              </a:solidFill>
              <a:latin typeface="Arial Narrow" panose="020B0606020202030204" pitchFamily="34" charset="0"/>
              <a:ea typeface="+mn-ea"/>
              <a:cs typeface="+mn-cs"/>
            </a:rPr>
            <a:t>Ejemplo: </a:t>
          </a:r>
          <a:r>
            <a:rPr lang="es-ES" sz="1100" i="1" baseline="0">
              <a:solidFill>
                <a:sysClr val="windowText" lastClr="000000"/>
              </a:solidFill>
              <a:latin typeface="Arial Narrow" panose="020B0606020202030204" pitchFamily="34" charset="0"/>
              <a:ea typeface="+mn-ea"/>
              <a:cs typeface="+mn-cs"/>
            </a:rPr>
            <a:t>Proyecto de aprovechamiento maderero en el que se realizarán cortas a hecho con un turno de 10 años, la primera plantación se realiza en 2020 y se prevén nuevas plantaciones, al menos, en los años 2030 y 2040. La permanencia es de 30 años. Deben tenerse en cuenta las siguientes consideraciones:</a:t>
          </a:r>
        </a:p>
        <a:p>
          <a:pPr marL="0" indent="0">
            <a:spcBef>
              <a:spcPts val="600"/>
            </a:spcBef>
            <a:buFontTx/>
            <a:buNone/>
          </a:pPr>
          <a:endParaRPr lang="es-ES" sz="1100" baseline="0">
            <a:solidFill>
              <a:sysClr val="windowText" lastClr="000000"/>
            </a:solidFill>
            <a:latin typeface="Arial Narrow" panose="020B0606020202030204" pitchFamily="34" charset="0"/>
            <a:ea typeface="+mn-ea"/>
            <a:cs typeface="+mn-cs"/>
          </a:endParaRPr>
        </a:p>
      </xdr:txBody>
    </xdr:sp>
    <xdr:clientData/>
  </xdr:twoCellAnchor>
  <xdr:twoCellAnchor>
    <xdr:from>
      <xdr:col>3</xdr:col>
      <xdr:colOff>142874</xdr:colOff>
      <xdr:row>62</xdr:row>
      <xdr:rowOff>19049</xdr:rowOff>
    </xdr:from>
    <xdr:to>
      <xdr:col>18</xdr:col>
      <xdr:colOff>276225</xdr:colOff>
      <xdr:row>65</xdr:row>
      <xdr:rowOff>180975</xdr:rowOff>
    </xdr:to>
    <xdr:sp macro="" textlink="">
      <xdr:nvSpPr>
        <xdr:cNvPr id="23" name="CuadroTexto 22">
          <a:extLst>
            <a:ext uri="{FF2B5EF4-FFF2-40B4-BE49-F238E27FC236}">
              <a16:creationId xmlns:a16="http://schemas.microsoft.com/office/drawing/2014/main" id="{00000000-0008-0000-0200-000012000000}"/>
            </a:ext>
          </a:extLst>
        </xdr:cNvPr>
        <xdr:cNvSpPr txBox="1"/>
      </xdr:nvSpPr>
      <xdr:spPr>
        <a:xfrm>
          <a:off x="1019174" y="13220699"/>
          <a:ext cx="10334626" cy="790576"/>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spcBef>
              <a:spcPts val="600"/>
            </a:spcBef>
            <a:buFontTx/>
            <a:buNone/>
          </a:pPr>
          <a:r>
            <a:rPr lang="es-ES" sz="1100" baseline="0">
              <a:solidFill>
                <a:sysClr val="windowText" lastClr="000000"/>
              </a:solidFill>
              <a:latin typeface="Arial Narrow" panose="020B0606020202030204" pitchFamily="34" charset="0"/>
              <a:ea typeface="+mn-ea"/>
              <a:cs typeface="+mn-cs"/>
            </a:rPr>
            <a:t>- La permanencia abarca los 30 años desde el año de inicio del proyecto (2020), hasta el año 2050. Aunque haya cortas, debe asegurarse su posterior reposición.</a:t>
          </a:r>
        </a:p>
        <a:p>
          <a:pPr marL="0" indent="0">
            <a:spcBef>
              <a:spcPts val="600"/>
            </a:spcBef>
            <a:buFontTx/>
            <a:buNone/>
          </a:pPr>
          <a:r>
            <a:rPr lang="es-ES" sz="1100" baseline="0">
              <a:solidFill>
                <a:sysClr val="windowText" lastClr="000000"/>
              </a:solidFill>
              <a:latin typeface="Arial Narrow" panose="020B0606020202030204" pitchFamily="34" charset="0"/>
              <a:ea typeface="+mn-ea"/>
              <a:cs typeface="+mn-cs"/>
            </a:rPr>
            <a:t>- La reposición de marras no debe considerarse como una nueva plantación. El dato de “</a:t>
          </a:r>
          <a:r>
            <a:rPr lang="es-ES" sz="1100" i="1" baseline="0">
              <a:solidFill>
                <a:sysClr val="windowText" lastClr="000000"/>
              </a:solidFill>
              <a:latin typeface="Arial Narrow" panose="020B0606020202030204" pitchFamily="34" charset="0"/>
              <a:ea typeface="+mn-ea"/>
              <a:cs typeface="+mn-cs"/>
            </a:rPr>
            <a:t>Nº pies objetivo</a:t>
          </a:r>
          <a:r>
            <a:rPr lang="es-ES" sz="1100" baseline="0">
              <a:solidFill>
                <a:sysClr val="windowText" lastClr="000000"/>
              </a:solidFill>
              <a:latin typeface="Arial Narrow" panose="020B0606020202030204" pitchFamily="34" charset="0"/>
              <a:ea typeface="+mn-ea"/>
              <a:cs typeface="+mn-cs"/>
            </a:rPr>
            <a:t>” transcurrido el turno debe estimarse considerando posibles reposiciones, tasas de mortalidad y las claras o clareos previstos en el plan de gestión.</a:t>
          </a:r>
        </a:p>
        <a:p>
          <a:pPr marL="0" indent="0">
            <a:spcBef>
              <a:spcPts val="600"/>
            </a:spcBef>
            <a:buFontTx/>
            <a:buNone/>
          </a:pPr>
          <a:endParaRPr lang="es-ES" sz="1100" baseline="0">
            <a:solidFill>
              <a:sysClr val="windowText" lastClr="000000"/>
            </a:solidFill>
            <a:latin typeface="Arial Narrow" panose="020B0606020202030204" pitchFamily="34" charset="0"/>
            <a:ea typeface="+mn-ea"/>
            <a:cs typeface="+mn-cs"/>
          </a:endParaRPr>
        </a:p>
        <a:p>
          <a:pPr marL="0" indent="0">
            <a:spcBef>
              <a:spcPts val="600"/>
            </a:spcBef>
            <a:buFontTx/>
            <a:buNone/>
          </a:pPr>
          <a:endParaRPr lang="es-ES" sz="1100" baseline="0">
            <a:solidFill>
              <a:sysClr val="windowText" lastClr="000000"/>
            </a:solidFill>
            <a:latin typeface="Arial Narrow" panose="020B0606020202030204" pitchFamily="34" charset="0"/>
            <a:ea typeface="+mn-ea"/>
            <a:cs typeface="+mn-cs"/>
          </a:endParaRPr>
        </a:p>
        <a:p>
          <a:pPr marL="0" indent="0">
            <a:spcBef>
              <a:spcPts val="600"/>
            </a:spcBef>
            <a:buFontTx/>
            <a:buNone/>
          </a:pPr>
          <a:endParaRPr lang="es-ES" sz="1100" baseline="0">
            <a:solidFill>
              <a:sysClr val="windowText" lastClr="000000"/>
            </a:solidFill>
            <a:latin typeface="Arial Narrow" panose="020B0606020202030204" pitchFamily="34" charset="0"/>
            <a:ea typeface="+mn-ea"/>
            <a:cs typeface="+mn-cs"/>
          </a:endParaRPr>
        </a:p>
        <a:p>
          <a:pPr marL="0" indent="0">
            <a:spcBef>
              <a:spcPts val="600"/>
            </a:spcBef>
            <a:buFontTx/>
            <a:buNone/>
          </a:pPr>
          <a:endParaRPr lang="es-ES" sz="1100" baseline="0">
            <a:solidFill>
              <a:sysClr val="windowText" lastClr="000000"/>
            </a:solidFill>
            <a:latin typeface="Arial Narrow" panose="020B0606020202030204" pitchFamily="34" charset="0"/>
            <a:ea typeface="+mn-ea"/>
            <a:cs typeface="+mn-cs"/>
          </a:endParaRPr>
        </a:p>
        <a:p>
          <a:pPr marL="0" indent="0">
            <a:spcBef>
              <a:spcPts val="600"/>
            </a:spcBef>
            <a:buFontTx/>
            <a:buNone/>
          </a:pPr>
          <a:endParaRPr lang="es-ES" sz="1100" baseline="0">
            <a:solidFill>
              <a:sysClr val="windowText" lastClr="000000"/>
            </a:solidFill>
            <a:latin typeface="Arial Narrow" panose="020B0606020202030204" pitchFamily="34" charset="0"/>
            <a:ea typeface="+mn-ea"/>
            <a:cs typeface="+mn-cs"/>
          </a:endParaRPr>
        </a:p>
        <a:p>
          <a:pPr marL="0" indent="0">
            <a:spcBef>
              <a:spcPts val="600"/>
            </a:spcBef>
            <a:buFontTx/>
            <a:buNone/>
          </a:pPr>
          <a:endParaRPr lang="es-ES" sz="1100" baseline="0">
            <a:solidFill>
              <a:sysClr val="windowText" lastClr="000000"/>
            </a:solidFill>
            <a:latin typeface="Arial Narrow" panose="020B0606020202030204" pitchFamily="34" charset="0"/>
            <a:ea typeface="+mn-ea"/>
            <a:cs typeface="+mn-cs"/>
          </a:endParaRPr>
        </a:p>
      </xdr:txBody>
    </xdr:sp>
    <xdr:clientData/>
  </xdr:twoCellAnchor>
  <xdr:oneCellAnchor>
    <xdr:from>
      <xdr:col>3</xdr:col>
      <xdr:colOff>142875</xdr:colOff>
      <xdr:row>65</xdr:row>
      <xdr:rowOff>9524</xdr:rowOff>
    </xdr:from>
    <xdr:ext cx="3324225" cy="2362201"/>
    <xdr:sp macro="" textlink="">
      <xdr:nvSpPr>
        <xdr:cNvPr id="6" name="CuadroTexto 5"/>
        <xdr:cNvSpPr txBox="1"/>
      </xdr:nvSpPr>
      <xdr:spPr>
        <a:xfrm>
          <a:off x="1019175" y="14249399"/>
          <a:ext cx="3324225" cy="2362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100">
              <a:latin typeface="Arial Narrow" panose="020B0606020202030204" pitchFamily="34" charset="0"/>
            </a:rPr>
            <a:t>- Para el cálculo de las absorciones se considera que se producen ciclos de absorciones según un patrón "</a:t>
          </a:r>
          <a:r>
            <a:rPr lang="es-ES" sz="1100" i="1">
              <a:latin typeface="Arial Narrow" panose="020B0606020202030204" pitchFamily="34" charset="0"/>
            </a:rPr>
            <a:t>Absorciones/Tiempo</a:t>
          </a:r>
          <a:r>
            <a:rPr lang="es-ES" sz="1100">
              <a:latin typeface="Arial Narrow" panose="020B0606020202030204" pitchFamily="34" charset="0"/>
            </a:rPr>
            <a:t>" en forma de dientes de sierra como el que se muestra en la figura. Se observa que los máximos de absorción se producen al final de cada turno, y los mínimos a su inicio. Así, las absorciones que se estima que se alcanzarán al final del periodo de permanencia, serán el resultado de la media de las absorciones producidas durante el periodo comprendido en el turno (como aproximación, este cantidad</a:t>
          </a:r>
          <a:r>
            <a:rPr lang="es-ES" sz="1100" baseline="0">
              <a:latin typeface="Arial Narrow" panose="020B0606020202030204" pitchFamily="34" charset="0"/>
            </a:rPr>
            <a:t> sería la mitad de las absorciones calculadas para el periodo que abarca el tuno, en este caso, de 10 años)</a:t>
          </a:r>
          <a:r>
            <a:rPr lang="es-ES" sz="1100">
              <a:latin typeface="Arial Narrow" panose="020B0606020202030204" pitchFamily="34" charset="0"/>
            </a:rPr>
            <a:t> .</a:t>
          </a:r>
        </a:p>
        <a:p>
          <a:endParaRPr lang="es-ES" sz="1100">
            <a:latin typeface="Arial Narrow" panose="020B0606020202030204" pitchFamily="34" charset="0"/>
          </a:endParaRPr>
        </a:p>
      </xdr:txBody>
    </xdr:sp>
    <xdr:clientData/>
  </xdr:oneCellAnchor>
  <xdr:twoCellAnchor editAs="oneCell">
    <xdr:from>
      <xdr:col>5</xdr:col>
      <xdr:colOff>771524</xdr:colOff>
      <xdr:row>64</xdr:row>
      <xdr:rowOff>137169</xdr:rowOff>
    </xdr:from>
    <xdr:to>
      <xdr:col>18</xdr:col>
      <xdr:colOff>19049</xdr:colOff>
      <xdr:row>74</xdr:row>
      <xdr:rowOff>97219</xdr:rowOff>
    </xdr:to>
    <xdr:pic>
      <xdr:nvPicPr>
        <xdr:cNvPr id="7" name="Imagen 6"/>
        <xdr:cNvPicPr>
          <a:picLocks noChangeAspect="1"/>
        </xdr:cNvPicPr>
      </xdr:nvPicPr>
      <xdr:blipFill rotWithShape="1">
        <a:blip xmlns:r="http://schemas.openxmlformats.org/officeDocument/2006/relationships" r:embed="rId5"/>
        <a:srcRect l="61258" t="43431" r="5691" b="17860"/>
        <a:stretch/>
      </xdr:blipFill>
      <xdr:spPr>
        <a:xfrm>
          <a:off x="4648199" y="14167494"/>
          <a:ext cx="6448425" cy="2055550"/>
        </a:xfrm>
        <a:prstGeom prst="rect">
          <a:avLst/>
        </a:prstGeom>
        <a:ln w="6350">
          <a:solidFill>
            <a:srgbClr val="339966"/>
          </a:solidFill>
        </a:ln>
      </xdr:spPr>
    </xdr:pic>
    <xdr:clientData/>
  </xdr:twoCellAnchor>
  <xdr:twoCellAnchor>
    <xdr:from>
      <xdr:col>8</xdr:col>
      <xdr:colOff>190500</xdr:colOff>
      <xdr:row>9</xdr:row>
      <xdr:rowOff>76200</xdr:rowOff>
    </xdr:from>
    <xdr:to>
      <xdr:col>19</xdr:col>
      <xdr:colOff>66675</xdr:colOff>
      <xdr:row>30</xdr:row>
      <xdr:rowOff>47625</xdr:rowOff>
    </xdr:to>
    <xdr:sp macro="" textlink="">
      <xdr:nvSpPr>
        <xdr:cNvPr id="8" name="Rectángulo 7"/>
        <xdr:cNvSpPr/>
      </xdr:nvSpPr>
      <xdr:spPr>
        <a:xfrm>
          <a:off x="6305550" y="2819400"/>
          <a:ext cx="5172075" cy="3971925"/>
        </a:xfrm>
        <a:prstGeom prst="rect">
          <a:avLst/>
        </a:prstGeom>
        <a:noFill/>
        <a:ln w="12700">
          <a:solidFill>
            <a:srgbClr val="3399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3</xdr:col>
      <xdr:colOff>38100</xdr:colOff>
      <xdr:row>59</xdr:row>
      <xdr:rowOff>371475</xdr:rowOff>
    </xdr:from>
    <xdr:to>
      <xdr:col>18</xdr:col>
      <xdr:colOff>247650</xdr:colOff>
      <xdr:row>75</xdr:row>
      <xdr:rowOff>66675</xdr:rowOff>
    </xdr:to>
    <xdr:sp macro="" textlink="">
      <xdr:nvSpPr>
        <xdr:cNvPr id="26" name="Rectángulo 25"/>
        <xdr:cNvSpPr/>
      </xdr:nvSpPr>
      <xdr:spPr>
        <a:xfrm>
          <a:off x="914400" y="13134975"/>
          <a:ext cx="10410825" cy="3267075"/>
        </a:xfrm>
        <a:prstGeom prst="rect">
          <a:avLst/>
        </a:prstGeom>
        <a:noFill/>
        <a:ln w="12700">
          <a:solidFill>
            <a:srgbClr val="3399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8</xdr:col>
      <xdr:colOff>333375</xdr:colOff>
      <xdr:row>20</xdr:row>
      <xdr:rowOff>142875</xdr:rowOff>
    </xdr:from>
    <xdr:to>
      <xdr:col>18</xdr:col>
      <xdr:colOff>247650</xdr:colOff>
      <xdr:row>29</xdr:row>
      <xdr:rowOff>109650</xdr:rowOff>
    </xdr:to>
    <xdr:pic>
      <xdr:nvPicPr>
        <xdr:cNvPr id="24" name="Imagen 23"/>
        <xdr:cNvPicPr>
          <a:picLocks noChangeAspect="1"/>
        </xdr:cNvPicPr>
      </xdr:nvPicPr>
      <xdr:blipFill rotWithShape="1">
        <a:blip xmlns:r="http://schemas.openxmlformats.org/officeDocument/2006/relationships" r:embed="rId6"/>
        <a:srcRect l="65242" t="32319" r="9729" b="35270"/>
        <a:stretch/>
      </xdr:blipFill>
      <xdr:spPr>
        <a:xfrm>
          <a:off x="6448425" y="5029200"/>
          <a:ext cx="4876800" cy="1681275"/>
        </a:xfrm>
        <a:prstGeom prst="rect">
          <a:avLst/>
        </a:prstGeom>
        <a:ln w="6350">
          <a:solidFill>
            <a:srgbClr val="339966"/>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24</xdr:col>
      <xdr:colOff>507961</xdr:colOff>
      <xdr:row>0</xdr:row>
      <xdr:rowOff>19050</xdr:rowOff>
    </xdr:from>
    <xdr:to>
      <xdr:col>25</xdr:col>
      <xdr:colOff>170149</xdr:colOff>
      <xdr:row>1</xdr:row>
      <xdr:rowOff>190500</xdr:rowOff>
    </xdr:to>
    <xdr:pic>
      <xdr:nvPicPr>
        <xdr:cNvPr id="2687978" name="14 Imagen">
          <a:extLst>
            <a:ext uri="{FF2B5EF4-FFF2-40B4-BE49-F238E27FC236}">
              <a16:creationId xmlns:a16="http://schemas.microsoft.com/office/drawing/2014/main" id="{00000000-0008-0000-0300-0000EA0329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28511" y="19050"/>
          <a:ext cx="376563"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0</xdr:colOff>
      <xdr:row>0</xdr:row>
      <xdr:rowOff>19050</xdr:rowOff>
    </xdr:from>
    <xdr:to>
      <xdr:col>6</xdr:col>
      <xdr:colOff>514350</xdr:colOff>
      <xdr:row>1</xdr:row>
      <xdr:rowOff>193073</xdr:rowOff>
    </xdr:to>
    <xdr:pic>
      <xdr:nvPicPr>
        <xdr:cNvPr id="8" name="7 Imagen">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9050"/>
          <a:ext cx="1552575" cy="383573"/>
        </a:xfrm>
        <a:prstGeom prst="rect">
          <a:avLst/>
        </a:prstGeom>
      </xdr:spPr>
    </xdr:pic>
    <xdr:clientData/>
  </xdr:twoCellAnchor>
  <xdr:twoCellAnchor>
    <xdr:from>
      <xdr:col>2</xdr:col>
      <xdr:colOff>19050</xdr:colOff>
      <xdr:row>22</xdr:row>
      <xdr:rowOff>28574</xdr:rowOff>
    </xdr:from>
    <xdr:to>
      <xdr:col>25</xdr:col>
      <xdr:colOff>76201</xdr:colOff>
      <xdr:row>31</xdr:row>
      <xdr:rowOff>155748</xdr:rowOff>
    </xdr:to>
    <xdr:grpSp>
      <xdr:nvGrpSpPr>
        <xdr:cNvPr id="7" name="Grupo 6">
          <a:extLst>
            <a:ext uri="{FF2B5EF4-FFF2-40B4-BE49-F238E27FC236}">
              <a16:creationId xmlns:a16="http://schemas.microsoft.com/office/drawing/2014/main" id="{00000000-0008-0000-0300-000007000000}"/>
            </a:ext>
          </a:extLst>
        </xdr:cNvPr>
        <xdr:cNvGrpSpPr/>
      </xdr:nvGrpSpPr>
      <xdr:grpSpPr>
        <a:xfrm>
          <a:off x="381000" y="4610099"/>
          <a:ext cx="12430126" cy="2117899"/>
          <a:chOff x="827585" y="908720"/>
          <a:chExt cx="7983869" cy="3550950"/>
        </a:xfrm>
      </xdr:grpSpPr>
      <xdr:cxnSp macro="">
        <xdr:nvCxnSpPr>
          <xdr:cNvPr id="10" name="3 Conector recto">
            <a:extLst>
              <a:ext uri="{FF2B5EF4-FFF2-40B4-BE49-F238E27FC236}">
                <a16:creationId xmlns:a16="http://schemas.microsoft.com/office/drawing/2014/main" id="{00000000-0008-0000-0300-00000A000000}"/>
              </a:ext>
            </a:extLst>
          </xdr:cNvPr>
          <xdr:cNvCxnSpPr/>
        </xdr:nvCxnSpPr>
        <xdr:spPr>
          <a:xfrm>
            <a:off x="827585" y="908720"/>
            <a:ext cx="0" cy="2520280"/>
          </a:xfrm>
          <a:prstGeom prst="line">
            <a:avLst/>
          </a:prstGeom>
          <a:ln>
            <a:solidFill>
              <a:srgbClr val="2B8558"/>
            </a:solidFill>
          </a:ln>
          <a:effectLst/>
        </xdr:spPr>
        <xdr:style>
          <a:lnRef idx="2">
            <a:schemeClr val="accent3"/>
          </a:lnRef>
          <a:fillRef idx="0">
            <a:schemeClr val="accent3"/>
          </a:fillRef>
          <a:effectRef idx="1">
            <a:schemeClr val="accent3"/>
          </a:effectRef>
          <a:fontRef idx="minor">
            <a:schemeClr val="tx1"/>
          </a:fontRef>
        </xdr:style>
      </xdr:cxnSp>
      <xdr:sp macro="" textlink="">
        <xdr:nvSpPr>
          <xdr:cNvPr id="11" name="6 Flecha izquierda y derecha">
            <a:extLst>
              <a:ext uri="{FF2B5EF4-FFF2-40B4-BE49-F238E27FC236}">
                <a16:creationId xmlns:a16="http://schemas.microsoft.com/office/drawing/2014/main" id="{00000000-0008-0000-0300-00000B000000}"/>
              </a:ext>
            </a:extLst>
          </xdr:cNvPr>
          <xdr:cNvSpPr/>
        </xdr:nvSpPr>
        <xdr:spPr>
          <a:xfrm>
            <a:off x="845484" y="1768299"/>
            <a:ext cx="6103222" cy="657569"/>
          </a:xfrm>
          <a:prstGeom prst="leftRightArrow">
            <a:avLst/>
          </a:prstGeom>
          <a:solidFill>
            <a:srgbClr val="339966">
              <a:alpha val="75000"/>
            </a:srgbClr>
          </a:solidFill>
          <a:ln>
            <a:solidFill>
              <a:srgbClr val="2B8558"/>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a:latin typeface="Arial Narrow" panose="020B0606020202030204" pitchFamily="34" charset="0"/>
              </a:rPr>
              <a:t>B: Absorciones registradas útiles</a:t>
            </a:r>
          </a:p>
        </xdr:txBody>
      </xdr:sp>
      <xdr:sp macro="" textlink="">
        <xdr:nvSpPr>
          <xdr:cNvPr id="12" name="9 Flecha izquierda y derecha">
            <a:extLst>
              <a:ext uri="{FF2B5EF4-FFF2-40B4-BE49-F238E27FC236}">
                <a16:creationId xmlns:a16="http://schemas.microsoft.com/office/drawing/2014/main" id="{00000000-0008-0000-0300-00000C000000}"/>
              </a:ext>
            </a:extLst>
          </xdr:cNvPr>
          <xdr:cNvSpPr/>
        </xdr:nvSpPr>
        <xdr:spPr>
          <a:xfrm>
            <a:off x="847532" y="2516995"/>
            <a:ext cx="4635934" cy="642005"/>
          </a:xfrm>
          <a:prstGeom prst="leftRightArrow">
            <a:avLst/>
          </a:prstGeom>
          <a:solidFill>
            <a:srgbClr val="339966"/>
          </a:solidFill>
          <a:ln>
            <a:solidFill>
              <a:srgbClr val="33996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latin typeface="Arial Narrow" panose="020B0606020202030204" pitchFamily="34" charset="0"/>
              </a:rPr>
              <a:t>ABSORCIONES DISPONIBLES</a:t>
            </a:r>
          </a:p>
        </xdr:txBody>
      </xdr:sp>
      <xdr:sp macro="" textlink="">
        <xdr:nvSpPr>
          <xdr:cNvPr id="13" name="10 Flecha izquierda y derecha">
            <a:extLst>
              <a:ext uri="{FF2B5EF4-FFF2-40B4-BE49-F238E27FC236}">
                <a16:creationId xmlns:a16="http://schemas.microsoft.com/office/drawing/2014/main" id="{00000000-0008-0000-0300-00000D000000}"/>
              </a:ext>
            </a:extLst>
          </xdr:cNvPr>
          <xdr:cNvSpPr/>
        </xdr:nvSpPr>
        <xdr:spPr>
          <a:xfrm>
            <a:off x="5521152" y="2517100"/>
            <a:ext cx="1416619" cy="642005"/>
          </a:xfrm>
          <a:prstGeom prst="leftRightArrow">
            <a:avLst>
              <a:gd name="adj1" fmla="val 54135"/>
              <a:gd name="adj2" fmla="val 47150"/>
            </a:avLst>
          </a:prstGeom>
          <a:solidFill>
            <a:srgbClr val="339966">
              <a:alpha val="75000"/>
            </a:srgbClr>
          </a:solidFill>
          <a:ln>
            <a:solidFill>
              <a:srgbClr val="2B8558"/>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a:t>C: Bolsa de garantía</a:t>
            </a:r>
          </a:p>
        </xdr:txBody>
      </xdr:sp>
      <xdr:sp macro="" textlink="">
        <xdr:nvSpPr>
          <xdr:cNvPr id="14" name="11 CuadroTexto">
            <a:extLst>
              <a:ext uri="{FF2B5EF4-FFF2-40B4-BE49-F238E27FC236}">
                <a16:creationId xmlns:a16="http://schemas.microsoft.com/office/drawing/2014/main" id="{00000000-0008-0000-0300-00000E000000}"/>
              </a:ext>
            </a:extLst>
          </xdr:cNvPr>
          <xdr:cNvSpPr txBox="1"/>
        </xdr:nvSpPr>
        <xdr:spPr>
          <a:xfrm>
            <a:off x="848973" y="3416722"/>
            <a:ext cx="7934879" cy="1042948"/>
          </a:xfrm>
          <a:prstGeom prst="rect">
            <a:avLst/>
          </a:prstGeom>
          <a:noFill/>
        </xdr:spPr>
        <xdr:txBody>
          <a:bodyPr wrap="square" rtlCol="0">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Aft>
                <a:spcPts val="600"/>
              </a:spcAft>
            </a:pPr>
            <a:r>
              <a:rPr lang="es-ES" sz="1200" b="1">
                <a:solidFill>
                  <a:srgbClr val="339966"/>
                </a:solidFill>
                <a:latin typeface="Arial Narrow" panose="020B0606020202030204" pitchFamily="34" charset="0"/>
              </a:rPr>
              <a:t>Las absorciones registradas útiles son el 20% de las absorciones previstas en el periodo de permanencia.</a:t>
            </a:r>
          </a:p>
          <a:p>
            <a:pPr>
              <a:spcAft>
                <a:spcPts val="600"/>
              </a:spcAft>
            </a:pPr>
            <a:r>
              <a:rPr lang="es-ES" sz="1200" b="1">
                <a:solidFill>
                  <a:srgbClr val="339966"/>
                </a:solidFill>
                <a:latin typeface="Arial Narrow" panose="020B0606020202030204" pitchFamily="34" charset="0"/>
              </a:rPr>
              <a:t>Las absorciones cedidas a bolsa de garantía son una cantidad equivalente al 10% de las absorciones disponibles.</a:t>
            </a:r>
          </a:p>
          <a:p>
            <a:pPr>
              <a:spcBef>
                <a:spcPts val="600"/>
              </a:spcBef>
            </a:pPr>
            <a:r>
              <a:rPr lang="es-ES" sz="1200" i="1">
                <a:solidFill>
                  <a:sysClr val="windowText" lastClr="000000"/>
                </a:solidFill>
                <a:latin typeface="Arial Narrow" panose="020B0606020202030204" pitchFamily="34" charset="0"/>
              </a:rPr>
              <a:t>Nota: el gráfico no está a escala</a:t>
            </a:r>
          </a:p>
        </xdr:txBody>
      </xdr:sp>
      <xdr:sp macro="" textlink="">
        <xdr:nvSpPr>
          <xdr:cNvPr id="15" name="7 Flecha izquierda y derecha">
            <a:extLst>
              <a:ext uri="{FF2B5EF4-FFF2-40B4-BE49-F238E27FC236}">
                <a16:creationId xmlns:a16="http://schemas.microsoft.com/office/drawing/2014/main" id="{00000000-0008-0000-0300-00000F000000}"/>
              </a:ext>
            </a:extLst>
          </xdr:cNvPr>
          <xdr:cNvSpPr/>
        </xdr:nvSpPr>
        <xdr:spPr>
          <a:xfrm>
            <a:off x="831683" y="988855"/>
            <a:ext cx="7979771" cy="702396"/>
          </a:xfrm>
          <a:prstGeom prst="leftRightArrow">
            <a:avLst/>
          </a:prstGeom>
          <a:solidFill>
            <a:srgbClr val="339966">
              <a:alpha val="75000"/>
            </a:srgbClr>
          </a:solidFill>
          <a:ln>
            <a:solidFill>
              <a:srgbClr val="2B8558"/>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a:latin typeface="Arial Narrow" panose="020B0606020202030204" pitchFamily="34" charset="0"/>
              </a:rPr>
              <a:t>A:</a:t>
            </a:r>
            <a:r>
              <a:rPr lang="es-ES" sz="1400" baseline="0">
                <a:latin typeface="Arial Narrow" panose="020B0606020202030204" pitchFamily="34" charset="0"/>
              </a:rPr>
              <a:t> Absorciones previstas al final del periodo de permanencia</a:t>
            </a:r>
            <a:endParaRPr lang="es-ES" sz="1400">
              <a:latin typeface="Arial Narrow" panose="020B0606020202030204" pitchFamily="34" charset="0"/>
            </a:endParaRPr>
          </a:p>
        </xdr:txBody>
      </xdr:sp>
      <xdr:sp macro="" textlink="">
        <xdr:nvSpPr>
          <xdr:cNvPr id="16" name="Paralelogramo 15">
            <a:extLst>
              <a:ext uri="{FF2B5EF4-FFF2-40B4-BE49-F238E27FC236}">
                <a16:creationId xmlns:a16="http://schemas.microsoft.com/office/drawing/2014/main" id="{00000000-0008-0000-0300-000010000000}"/>
              </a:ext>
            </a:extLst>
          </xdr:cNvPr>
          <xdr:cNvSpPr/>
        </xdr:nvSpPr>
        <xdr:spPr>
          <a:xfrm rot="885426">
            <a:off x="7719945" y="1016888"/>
            <a:ext cx="147718" cy="580580"/>
          </a:xfrm>
          <a:prstGeom prst="parallelogram">
            <a:avLst/>
          </a:prstGeom>
          <a:solidFill>
            <a:srgbClr val="CCFFCC"/>
          </a:solidFill>
          <a:ln>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xnSp macro="">
        <xdr:nvCxnSpPr>
          <xdr:cNvPr id="9" name="13 Conector recto">
            <a:extLst>
              <a:ext uri="{FF2B5EF4-FFF2-40B4-BE49-F238E27FC236}">
                <a16:creationId xmlns:a16="http://schemas.microsoft.com/office/drawing/2014/main" id="{00000000-0008-0000-0300-000009000000}"/>
              </a:ext>
            </a:extLst>
          </xdr:cNvPr>
          <xdr:cNvCxnSpPr/>
        </xdr:nvCxnSpPr>
        <xdr:spPr>
          <a:xfrm>
            <a:off x="6948265" y="981138"/>
            <a:ext cx="0" cy="2520280"/>
          </a:xfrm>
          <a:prstGeom prst="line">
            <a:avLst/>
          </a:prstGeom>
          <a:ln>
            <a:solidFill>
              <a:srgbClr val="2B8558"/>
            </a:solidFill>
            <a:prstDash val="dash"/>
          </a:ln>
          <a:effectLst/>
        </xdr:spPr>
        <xdr:style>
          <a:lnRef idx="2">
            <a:schemeClr val="accent3"/>
          </a:lnRef>
          <a:fillRef idx="0">
            <a:schemeClr val="accent3"/>
          </a:fillRef>
          <a:effectRef idx="1">
            <a:schemeClr val="accent3"/>
          </a:effectRef>
          <a:fontRef idx="minor">
            <a:schemeClr val="tx1"/>
          </a:fontRef>
        </xdr:style>
      </xdr:cxnSp>
    </xdr:grpSp>
    <xdr:clientData/>
  </xdr:twoCellAnchor>
  <xdr:twoCellAnchor>
    <xdr:from>
      <xdr:col>1</xdr:col>
      <xdr:colOff>216590</xdr:colOff>
      <xdr:row>17</xdr:row>
      <xdr:rowOff>57150</xdr:rowOff>
    </xdr:from>
    <xdr:to>
      <xdr:col>24</xdr:col>
      <xdr:colOff>342900</xdr:colOff>
      <xdr:row>21</xdr:row>
      <xdr:rowOff>104775</xdr:rowOff>
    </xdr:to>
    <xdr:sp macro="" textlink="">
      <xdr:nvSpPr>
        <xdr:cNvPr id="18" name="CuadroTexto 17">
          <a:extLst>
            <a:ext uri="{FF2B5EF4-FFF2-40B4-BE49-F238E27FC236}">
              <a16:creationId xmlns:a16="http://schemas.microsoft.com/office/drawing/2014/main" id="{00000000-0008-0000-0300-000012000000}"/>
            </a:ext>
          </a:extLst>
        </xdr:cNvPr>
        <xdr:cNvSpPr txBox="1"/>
      </xdr:nvSpPr>
      <xdr:spPr>
        <a:xfrm>
          <a:off x="359465" y="3514725"/>
          <a:ext cx="12003985" cy="885825"/>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150000"/>
            </a:lnSpc>
            <a:spcBef>
              <a:spcPts val="0"/>
            </a:spcBef>
          </a:pPr>
          <a:r>
            <a:rPr lang="es-ES" sz="1100" baseline="0">
              <a:solidFill>
                <a:sysClr val="windowText" lastClr="000000"/>
              </a:solidFill>
              <a:latin typeface="Arial Narrow" panose="020B0606020202030204" pitchFamily="34" charset="0"/>
            </a:rPr>
            <a:t>Para obtener las </a:t>
          </a:r>
          <a:r>
            <a:rPr lang="es-ES" sz="1100" b="1" baseline="0">
              <a:solidFill>
                <a:srgbClr val="339966"/>
              </a:solidFill>
              <a:latin typeface="Arial Narrow" panose="020B0606020202030204" pitchFamily="34" charset="0"/>
            </a:rPr>
            <a:t>Absorciones disponibles</a:t>
          </a:r>
          <a:r>
            <a:rPr lang="es-ES" sz="1100" baseline="0">
              <a:solidFill>
                <a:sysClr val="windowText" lastClr="000000"/>
              </a:solidFill>
              <a:latin typeface="Arial Narrow" panose="020B0606020202030204" pitchFamily="34" charset="0"/>
            </a:rPr>
            <a:t>, se aplican dos descuentos sobre las </a:t>
          </a:r>
          <a:r>
            <a:rPr lang="es-ES" sz="1100" b="1" baseline="0">
              <a:solidFill>
                <a:srgbClr val="339966"/>
              </a:solidFill>
              <a:latin typeface="Arial Narrow" panose="020B0606020202030204" pitchFamily="34" charset="0"/>
            </a:rPr>
            <a:t>Absorciones estimadas al final del periodo de permanencia (A):</a:t>
          </a:r>
        </a:p>
        <a:p>
          <a:pPr marL="628650" lvl="1" indent="-171450">
            <a:lnSpc>
              <a:spcPct val="150000"/>
            </a:lnSpc>
            <a:spcBef>
              <a:spcPts val="0"/>
            </a:spcBef>
            <a:buFont typeface="Arial" panose="020B0604020202020204" pitchFamily="34" charset="0"/>
            <a:buChar char="•"/>
          </a:pPr>
          <a:r>
            <a:rPr lang="es-ES" sz="1100" baseline="0">
              <a:solidFill>
                <a:sysClr val="windowText" lastClr="000000"/>
              </a:solidFill>
              <a:latin typeface="Arial Narrow" panose="020B0606020202030204" pitchFamily="34" charset="0"/>
            </a:rPr>
            <a:t>Sólo se podrá retirar un 20% de las absorciones totales previstas. Estas absorciones se denominan </a:t>
          </a:r>
          <a:r>
            <a:rPr lang="es-ES" sz="1100" b="1" i="0" baseline="0">
              <a:solidFill>
                <a:srgbClr val="339966"/>
              </a:solidFill>
              <a:latin typeface="Arial Narrow" panose="020B0606020202030204" pitchFamily="34" charset="0"/>
            </a:rPr>
            <a:t>Absorciones registradas útiles (B).</a:t>
          </a:r>
        </a:p>
        <a:p>
          <a:pPr marL="628650" lvl="1" indent="-171450">
            <a:lnSpc>
              <a:spcPct val="150000"/>
            </a:lnSpc>
            <a:spcBef>
              <a:spcPts val="0"/>
            </a:spcBef>
            <a:buFont typeface="Arial" panose="020B0604020202020204" pitchFamily="34" charset="0"/>
            <a:buChar char="•"/>
          </a:pPr>
          <a:r>
            <a:rPr lang="es-ES" sz="1100" baseline="0">
              <a:solidFill>
                <a:sysClr val="windowText" lastClr="000000"/>
              </a:solidFill>
              <a:latin typeface="Arial Narrow" panose="020B0606020202030204" pitchFamily="34" charset="0"/>
            </a:rPr>
            <a:t>A la </a:t>
          </a:r>
          <a:r>
            <a:rPr lang="es-ES" sz="1100" b="1" baseline="0">
              <a:solidFill>
                <a:srgbClr val="339966"/>
              </a:solidFill>
              <a:latin typeface="Arial Narrow" panose="020B0606020202030204" pitchFamily="34" charset="0"/>
            </a:rPr>
            <a:t>bolsa de garantía </a:t>
          </a:r>
          <a:r>
            <a:rPr lang="es-ES" sz="1100" baseline="0">
              <a:solidFill>
                <a:sysClr val="windowText" lastClr="000000"/>
              </a:solidFill>
              <a:latin typeface="Arial Narrow" panose="020B0606020202030204" pitchFamily="34" charset="0"/>
            </a:rPr>
            <a:t>se destinará una cantidad de absorciones </a:t>
          </a:r>
          <a:r>
            <a:rPr lang="es-ES" sz="1100" b="1" baseline="0">
              <a:solidFill>
                <a:srgbClr val="339966"/>
              </a:solidFill>
              <a:latin typeface="Arial Narrow" panose="020B0606020202030204" pitchFamily="34" charset="0"/>
            </a:rPr>
            <a:t>(C) </a:t>
          </a:r>
          <a:r>
            <a:rPr lang="es-ES" sz="1100" baseline="0">
              <a:solidFill>
                <a:sysClr val="windowText" lastClr="000000"/>
              </a:solidFill>
              <a:latin typeface="Arial Narrow" panose="020B0606020202030204" pitchFamily="34" charset="0"/>
            </a:rPr>
            <a:t>equivalente al 10% de las absorciones disponibles.</a:t>
          </a:r>
        </a:p>
      </xdr:txBody>
    </xdr:sp>
    <xdr:clientData/>
  </xdr:twoCellAnchor>
  <xdr:twoCellAnchor>
    <xdr:from>
      <xdr:col>7</xdr:col>
      <xdr:colOff>227872</xdr:colOff>
      <xdr:row>0</xdr:row>
      <xdr:rowOff>112100</xdr:rowOff>
    </xdr:from>
    <xdr:to>
      <xdr:col>8</xdr:col>
      <xdr:colOff>189772</xdr:colOff>
      <xdr:row>1</xdr:row>
      <xdr:rowOff>83525</xdr:rowOff>
    </xdr:to>
    <xdr:sp macro="" textlink="">
      <xdr:nvSpPr>
        <xdr:cNvPr id="17" name="1 Flecha derecha">
          <a:hlinkClick xmlns:r="http://schemas.openxmlformats.org/officeDocument/2006/relationships" r:id="rId3"/>
          <a:extLst>
            <a:ext uri="{FF2B5EF4-FFF2-40B4-BE49-F238E27FC236}">
              <a16:creationId xmlns:a16="http://schemas.microsoft.com/office/drawing/2014/main" id="{00000000-0008-0000-0300-000011000000}"/>
            </a:ext>
          </a:extLst>
        </xdr:cNvPr>
        <xdr:cNvSpPr/>
      </xdr:nvSpPr>
      <xdr:spPr>
        <a:xfrm>
          <a:off x="1989997" y="112100"/>
          <a:ext cx="276225" cy="180975"/>
        </a:xfrm>
        <a:prstGeom prst="rightArrow">
          <a:avLst/>
        </a:prstGeom>
        <a:solidFill>
          <a:srgbClr val="339966"/>
        </a:solidFill>
        <a:ln w="25400">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6</xdr:col>
      <xdr:colOff>619125</xdr:colOff>
      <xdr:row>0</xdr:row>
      <xdr:rowOff>104775</xdr:rowOff>
    </xdr:from>
    <xdr:to>
      <xdr:col>7</xdr:col>
      <xdr:colOff>172186</xdr:colOff>
      <xdr:row>1</xdr:row>
      <xdr:rowOff>85724</xdr:rowOff>
    </xdr:to>
    <xdr:sp macro="" textlink="">
      <xdr:nvSpPr>
        <xdr:cNvPr id="19" name="14 Flecha derecha">
          <a:hlinkClick xmlns:r="http://schemas.openxmlformats.org/officeDocument/2006/relationships" r:id="rId4"/>
          <a:extLst>
            <a:ext uri="{FF2B5EF4-FFF2-40B4-BE49-F238E27FC236}">
              <a16:creationId xmlns:a16="http://schemas.microsoft.com/office/drawing/2014/main" id="{00000000-0008-0000-0300-000013000000}"/>
            </a:ext>
          </a:extLst>
        </xdr:cNvPr>
        <xdr:cNvSpPr/>
      </xdr:nvSpPr>
      <xdr:spPr>
        <a:xfrm flipH="1">
          <a:off x="1657350" y="104775"/>
          <a:ext cx="276961" cy="190499"/>
        </a:xfrm>
        <a:prstGeom prst="rightArrow">
          <a:avLst/>
        </a:prstGeom>
        <a:solidFill>
          <a:srgbClr val="339966"/>
        </a:solidFill>
        <a:ln w="25400">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16</xdr:col>
      <xdr:colOff>352425</xdr:colOff>
      <xdr:row>0</xdr:row>
      <xdr:rowOff>19050</xdr:rowOff>
    </xdr:from>
    <xdr:to>
      <xdr:col>17</xdr:col>
      <xdr:colOff>104775</xdr:colOff>
      <xdr:row>1</xdr:row>
      <xdr:rowOff>180975</xdr:rowOff>
    </xdr:to>
    <xdr:pic>
      <xdr:nvPicPr>
        <xdr:cNvPr id="3148904" name="14 Imagen">
          <a:extLst>
            <a:ext uri="{FF2B5EF4-FFF2-40B4-BE49-F238E27FC236}">
              <a16:creationId xmlns:a16="http://schemas.microsoft.com/office/drawing/2014/main" id="{00000000-0008-0000-0400-0000680C3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00" y="19050"/>
          <a:ext cx="3905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2</xdr:col>
      <xdr:colOff>1704979</xdr:colOff>
      <xdr:row>0</xdr:row>
      <xdr:rowOff>95250</xdr:rowOff>
    </xdr:from>
    <xdr:to>
      <xdr:col>2</xdr:col>
      <xdr:colOff>1981204</xdr:colOff>
      <xdr:row>1</xdr:row>
      <xdr:rowOff>76200</xdr:rowOff>
    </xdr:to>
    <xdr:sp macro="" textlink="">
      <xdr:nvSpPr>
        <xdr:cNvPr id="8" name="7 Flecha derecha">
          <a:hlinkClick xmlns:r="http://schemas.openxmlformats.org/officeDocument/2006/relationships" r:id="rId2"/>
          <a:extLst>
            <a:ext uri="{FF2B5EF4-FFF2-40B4-BE49-F238E27FC236}">
              <a16:creationId xmlns:a16="http://schemas.microsoft.com/office/drawing/2014/main" id="{00000000-0008-0000-0400-000008000000}"/>
            </a:ext>
          </a:extLst>
        </xdr:cNvPr>
        <xdr:cNvSpPr/>
      </xdr:nvSpPr>
      <xdr:spPr>
        <a:xfrm>
          <a:off x="2143129" y="95250"/>
          <a:ext cx="276225" cy="180975"/>
        </a:xfrm>
        <a:prstGeom prst="rightArrow">
          <a:avLst/>
        </a:prstGeom>
        <a:solidFill>
          <a:srgbClr val="339966"/>
        </a:solidFill>
        <a:ln w="25400">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2</xdr:col>
      <xdr:colOff>1362075</xdr:colOff>
      <xdr:row>0</xdr:row>
      <xdr:rowOff>95251</xdr:rowOff>
    </xdr:from>
    <xdr:to>
      <xdr:col>2</xdr:col>
      <xdr:colOff>1628778</xdr:colOff>
      <xdr:row>1</xdr:row>
      <xdr:rowOff>85725</xdr:rowOff>
    </xdr:to>
    <xdr:sp macro="" textlink="">
      <xdr:nvSpPr>
        <xdr:cNvPr id="9" name="8 Flecha derecha">
          <a:hlinkClick xmlns:r="http://schemas.openxmlformats.org/officeDocument/2006/relationships" r:id="rId3"/>
          <a:extLst>
            <a:ext uri="{FF2B5EF4-FFF2-40B4-BE49-F238E27FC236}">
              <a16:creationId xmlns:a16="http://schemas.microsoft.com/office/drawing/2014/main" id="{00000000-0008-0000-0400-000009000000}"/>
            </a:ext>
          </a:extLst>
        </xdr:cNvPr>
        <xdr:cNvSpPr/>
      </xdr:nvSpPr>
      <xdr:spPr>
        <a:xfrm flipH="1">
          <a:off x="1800225" y="95251"/>
          <a:ext cx="266703" cy="190499"/>
        </a:xfrm>
        <a:prstGeom prst="rightArrow">
          <a:avLst/>
        </a:prstGeom>
        <a:solidFill>
          <a:srgbClr val="339966"/>
        </a:solidFill>
        <a:ln w="25400">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editAs="oneCell">
    <xdr:from>
      <xdr:col>0</xdr:col>
      <xdr:colOff>0</xdr:colOff>
      <xdr:row>0</xdr:row>
      <xdr:rowOff>19050</xdr:rowOff>
    </xdr:from>
    <xdr:to>
      <xdr:col>2</xdr:col>
      <xdr:colOff>1114425</xdr:colOff>
      <xdr:row>1</xdr:row>
      <xdr:rowOff>183548</xdr:rowOff>
    </xdr:to>
    <xdr:pic>
      <xdr:nvPicPr>
        <xdr:cNvPr id="11" name="10 Imagen">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19050"/>
          <a:ext cx="1552575" cy="383573"/>
        </a:xfrm>
        <a:prstGeom prst="rect">
          <a:avLst/>
        </a:prstGeom>
      </xdr:spPr>
    </xdr:pic>
    <xdr:clientData/>
  </xdr:twoCellAnchor>
  <xdr:twoCellAnchor>
    <xdr:from>
      <xdr:col>10</xdr:col>
      <xdr:colOff>104775</xdr:colOff>
      <xdr:row>3</xdr:row>
      <xdr:rowOff>9525</xdr:rowOff>
    </xdr:from>
    <xdr:to>
      <xdr:col>16</xdr:col>
      <xdr:colOff>604557</xdr:colOff>
      <xdr:row>86</xdr:row>
      <xdr:rowOff>131669</xdr:rowOff>
    </xdr:to>
    <xdr:graphicFrame macro="">
      <xdr:nvGraphicFramePr>
        <xdr:cNvPr id="10" name="2 Gráfico">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352425</xdr:colOff>
      <xdr:row>0</xdr:row>
      <xdr:rowOff>9525</xdr:rowOff>
    </xdr:from>
    <xdr:to>
      <xdr:col>14</xdr:col>
      <xdr:colOff>733425</xdr:colOff>
      <xdr:row>0</xdr:row>
      <xdr:rowOff>400050</xdr:rowOff>
    </xdr:to>
    <xdr:pic>
      <xdr:nvPicPr>
        <xdr:cNvPr id="2705085" name="14 Imagen">
          <a:extLst>
            <a:ext uri="{FF2B5EF4-FFF2-40B4-BE49-F238E27FC236}">
              <a16:creationId xmlns:a16="http://schemas.microsoft.com/office/drawing/2014/main" id="{00000000-0008-0000-0500-0000BD4629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58575" y="952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266700</xdr:colOff>
      <xdr:row>0</xdr:row>
      <xdr:rowOff>123826</xdr:rowOff>
    </xdr:from>
    <xdr:to>
      <xdr:col>2</xdr:col>
      <xdr:colOff>533403</xdr:colOff>
      <xdr:row>0</xdr:row>
      <xdr:rowOff>314325</xdr:rowOff>
    </xdr:to>
    <xdr:sp macro="" textlink="">
      <xdr:nvSpPr>
        <xdr:cNvPr id="5" name="4 Flecha derecha">
          <a:hlinkClick xmlns:r="http://schemas.openxmlformats.org/officeDocument/2006/relationships" r:id="rId2"/>
          <a:extLst>
            <a:ext uri="{FF2B5EF4-FFF2-40B4-BE49-F238E27FC236}">
              <a16:creationId xmlns:a16="http://schemas.microsoft.com/office/drawing/2014/main" id="{00000000-0008-0000-0500-000005000000}"/>
            </a:ext>
          </a:extLst>
        </xdr:cNvPr>
        <xdr:cNvSpPr/>
      </xdr:nvSpPr>
      <xdr:spPr>
        <a:xfrm flipH="1">
          <a:off x="1790700" y="123826"/>
          <a:ext cx="266703" cy="190499"/>
        </a:xfrm>
        <a:prstGeom prst="rightArrow">
          <a:avLst/>
        </a:prstGeom>
        <a:solidFill>
          <a:srgbClr val="339966"/>
        </a:solidFill>
        <a:ln w="25400">
          <a:solidFill>
            <a:srgbClr val="CC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editAs="oneCell">
    <xdr:from>
      <xdr:col>0</xdr:col>
      <xdr:colOff>28575</xdr:colOff>
      <xdr:row>0</xdr:row>
      <xdr:rowOff>28575</xdr:rowOff>
    </xdr:from>
    <xdr:to>
      <xdr:col>2</xdr:col>
      <xdr:colOff>57150</xdr:colOff>
      <xdr:row>0</xdr:row>
      <xdr:rowOff>412148</xdr:rowOff>
    </xdr:to>
    <xdr:pic>
      <xdr:nvPicPr>
        <xdr:cNvPr id="7" name="6 Imagen">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8575"/>
          <a:ext cx="1552575" cy="3835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
  <sheetViews>
    <sheetView showGridLines="0" showRowColHeaders="0" tabSelected="1" zoomScaleNormal="100" workbookViewId="0">
      <selection activeCell="E13" sqref="E13:I13"/>
    </sheetView>
  </sheetViews>
  <sheetFormatPr baseColWidth="10" defaultColWidth="11.42578125" defaultRowHeight="16.5" x14ac:dyDescent="0.3"/>
  <cols>
    <col min="1" max="1" width="5" style="8" customWidth="1"/>
    <col min="2" max="3" width="3.42578125" style="8" customWidth="1"/>
    <col min="4" max="4" width="3.7109375" style="8" customWidth="1"/>
    <col min="5" max="5" width="11.42578125" style="8"/>
    <col min="6" max="6" width="32.85546875" style="8" customWidth="1"/>
    <col min="7" max="7" width="3.7109375" style="8" customWidth="1"/>
    <col min="8" max="8" width="11.42578125" style="8"/>
    <col min="9" max="9" width="26.140625" style="8" customWidth="1"/>
    <col min="10" max="10" width="6.140625" style="8" customWidth="1"/>
    <col min="11" max="11" width="11.7109375" style="8" customWidth="1"/>
    <col min="12" max="12" width="3.7109375" style="8" customWidth="1"/>
    <col min="13" max="16384" width="11.42578125" style="8"/>
  </cols>
  <sheetData>
    <row r="2" spans="1:11" ht="21.75" customHeight="1" x14ac:dyDescent="0.3"/>
    <row r="3" spans="1:11" s="9" customFormat="1" ht="22.5" customHeight="1" x14ac:dyDescent="0.3">
      <c r="A3" s="8"/>
      <c r="B3" s="8"/>
      <c r="C3" s="8"/>
      <c r="D3" s="8"/>
      <c r="E3" s="8"/>
      <c r="F3" s="8"/>
      <c r="G3" s="8"/>
      <c r="H3" s="8"/>
      <c r="I3" s="8"/>
      <c r="J3" s="8"/>
      <c r="K3" s="8"/>
    </row>
    <row r="4" spans="1:11" s="9" customFormat="1" ht="22.5" customHeight="1" x14ac:dyDescent="0.3">
      <c r="A4" s="8"/>
      <c r="B4" s="8"/>
      <c r="C4" s="8"/>
      <c r="D4" s="8"/>
      <c r="E4" s="8"/>
      <c r="F4" s="8"/>
      <c r="G4" s="8"/>
      <c r="H4" s="8"/>
      <c r="I4" s="8"/>
      <c r="J4" s="8"/>
      <c r="K4" s="8"/>
    </row>
    <row r="5" spans="1:11" ht="22.5" customHeight="1" x14ac:dyDescent="0.3">
      <c r="E5" s="242" t="s">
        <v>0</v>
      </c>
      <c r="F5" s="242"/>
      <c r="G5" s="242"/>
      <c r="H5" s="242"/>
      <c r="I5" s="242"/>
      <c r="J5" s="10"/>
    </row>
    <row r="6" spans="1:11" ht="16.5" customHeight="1" x14ac:dyDescent="0.3">
      <c r="E6" s="242"/>
      <c r="F6" s="242"/>
      <c r="G6" s="242"/>
      <c r="H6" s="242"/>
      <c r="I6" s="242"/>
      <c r="K6" s="243" t="s">
        <v>1</v>
      </c>
    </row>
    <row r="7" spans="1:11" ht="16.5" customHeight="1" x14ac:dyDescent="0.3">
      <c r="E7" s="242"/>
      <c r="F7" s="242"/>
      <c r="G7" s="242"/>
      <c r="H7" s="242"/>
      <c r="I7" s="242"/>
      <c r="J7" s="10"/>
      <c r="K7" s="243"/>
    </row>
    <row r="8" spans="1:11" s="9" customFormat="1" ht="20.25" customHeight="1" x14ac:dyDescent="0.25">
      <c r="A8" s="10"/>
      <c r="B8" s="10"/>
      <c r="C8" s="10"/>
      <c r="D8" s="10"/>
      <c r="E8" s="242"/>
      <c r="F8" s="242"/>
      <c r="G8" s="242"/>
      <c r="H8" s="242"/>
      <c r="I8" s="242"/>
      <c r="J8" s="10"/>
      <c r="K8" s="10"/>
    </row>
    <row r="9" spans="1:11" s="9" customFormat="1" ht="20.25" customHeight="1" x14ac:dyDescent="0.3">
      <c r="A9" s="10"/>
      <c r="B9" s="10"/>
      <c r="C9" s="10"/>
      <c r="D9" s="10"/>
      <c r="E9" s="8"/>
      <c r="F9" s="8"/>
      <c r="G9" s="8"/>
      <c r="H9" s="8"/>
      <c r="I9" s="8"/>
      <c r="J9" s="10"/>
      <c r="K9" s="10"/>
    </row>
    <row r="10" spans="1:11" s="9" customFormat="1" ht="17.25" customHeight="1" x14ac:dyDescent="0.25">
      <c r="A10" s="10"/>
      <c r="B10" s="10"/>
      <c r="C10" s="10"/>
      <c r="D10" s="10"/>
      <c r="E10" s="10"/>
      <c r="F10" s="10"/>
      <c r="G10" s="10"/>
      <c r="H10" s="10"/>
      <c r="I10" s="10"/>
      <c r="J10" s="10"/>
      <c r="K10" s="10"/>
    </row>
    <row r="11" spans="1:11" ht="20.100000000000001" customHeight="1" x14ac:dyDescent="0.3">
      <c r="B11" s="241" t="s">
        <v>2</v>
      </c>
      <c r="C11" s="241"/>
      <c r="D11" s="241"/>
      <c r="E11" s="241"/>
      <c r="F11" s="241"/>
      <c r="G11" s="241"/>
      <c r="H11" s="241"/>
      <c r="I11" s="241"/>
      <c r="J11" s="241"/>
      <c r="K11" s="241"/>
    </row>
    <row r="12" spans="1:11" ht="8.25" customHeight="1" x14ac:dyDescent="0.3">
      <c r="B12" s="10"/>
      <c r="C12" s="10"/>
      <c r="D12" s="10"/>
      <c r="E12" s="10"/>
      <c r="F12" s="10"/>
      <c r="G12" s="10"/>
      <c r="H12" s="10"/>
      <c r="I12" s="10"/>
      <c r="J12" s="10"/>
      <c r="K12" s="10"/>
    </row>
    <row r="13" spans="1:11" s="11" customFormat="1" ht="18" x14ac:dyDescent="0.25">
      <c r="C13" s="240" t="s">
        <v>3</v>
      </c>
      <c r="D13" s="240"/>
      <c r="E13" s="239" t="s">
        <v>4</v>
      </c>
      <c r="F13" s="239"/>
      <c r="G13" s="239"/>
      <c r="H13" s="239"/>
      <c r="I13" s="239"/>
      <c r="J13" s="12"/>
    </row>
    <row r="14" spans="1:11" s="11" customFormat="1" ht="7.5" customHeight="1" x14ac:dyDescent="0.25">
      <c r="B14" s="13"/>
      <c r="C14" s="65"/>
      <c r="D14" s="65"/>
      <c r="E14" s="66"/>
      <c r="F14" s="67"/>
      <c r="G14" s="68"/>
      <c r="H14" s="68"/>
      <c r="I14" s="68"/>
    </row>
    <row r="15" spans="1:11" s="11" customFormat="1" ht="18" x14ac:dyDescent="0.25">
      <c r="B15" s="14"/>
      <c r="C15" s="240" t="s">
        <v>5</v>
      </c>
      <c r="D15" s="240"/>
      <c r="E15" s="239" t="s">
        <v>6</v>
      </c>
      <c r="F15" s="239"/>
      <c r="G15" s="239"/>
      <c r="H15" s="239"/>
      <c r="I15" s="239"/>
      <c r="J15" s="12"/>
    </row>
    <row r="16" spans="1:11" s="11" customFormat="1" ht="7.5" customHeight="1" x14ac:dyDescent="0.25">
      <c r="B16" s="14"/>
      <c r="C16" s="69"/>
      <c r="D16" s="65"/>
      <c r="E16" s="66"/>
      <c r="F16" s="67"/>
      <c r="G16" s="68"/>
      <c r="H16" s="68"/>
      <c r="I16" s="68"/>
    </row>
    <row r="17" spans="2:13" s="11" customFormat="1" ht="18" x14ac:dyDescent="0.25">
      <c r="B17" s="14"/>
      <c r="C17" s="240" t="s">
        <v>7</v>
      </c>
      <c r="D17" s="240"/>
      <c r="E17" s="239" t="s">
        <v>8</v>
      </c>
      <c r="F17" s="239"/>
      <c r="G17" s="239"/>
      <c r="H17" s="239"/>
      <c r="I17" s="239"/>
      <c r="J17" s="12"/>
    </row>
    <row r="18" spans="2:13" s="11" customFormat="1" ht="7.5" customHeight="1" x14ac:dyDescent="0.25">
      <c r="B18" s="14"/>
      <c r="C18" s="69"/>
      <c r="D18" s="65"/>
      <c r="E18" s="66"/>
      <c r="F18" s="67"/>
      <c r="G18" s="68"/>
      <c r="H18" s="68"/>
      <c r="I18" s="68"/>
    </row>
    <row r="19" spans="2:13" s="11" customFormat="1" ht="18" x14ac:dyDescent="0.25">
      <c r="B19" s="14"/>
      <c r="C19" s="240" t="s">
        <v>9</v>
      </c>
      <c r="D19" s="240"/>
      <c r="E19" s="239" t="s">
        <v>10</v>
      </c>
      <c r="F19" s="239"/>
      <c r="G19" s="239"/>
      <c r="H19" s="239"/>
      <c r="I19" s="239"/>
      <c r="J19" s="12"/>
    </row>
    <row r="20" spans="2:13" s="11" customFormat="1" ht="7.5" customHeight="1" x14ac:dyDescent="0.25">
      <c r="B20" s="14"/>
      <c r="C20" s="70"/>
      <c r="D20" s="67"/>
      <c r="E20" s="66"/>
      <c r="F20" s="67"/>
      <c r="G20" s="68"/>
      <c r="H20" s="68"/>
      <c r="I20" s="68"/>
    </row>
    <row r="21" spans="2:13" s="11" customFormat="1" ht="18" x14ac:dyDescent="0.25">
      <c r="B21" s="14"/>
      <c r="C21" s="239" t="s">
        <v>11</v>
      </c>
      <c r="D21" s="239"/>
      <c r="E21" s="239"/>
      <c r="F21" s="239"/>
      <c r="G21" s="239"/>
      <c r="H21" s="239"/>
      <c r="I21" s="239"/>
      <c r="J21" s="157"/>
    </row>
    <row r="22" spans="2:13" ht="12.75" customHeight="1" x14ac:dyDescent="0.3">
      <c r="D22" s="15"/>
      <c r="M22" s="11"/>
    </row>
    <row r="23" spans="2:13" ht="20.100000000000001" customHeight="1" x14ac:dyDescent="0.3">
      <c r="B23" s="241" t="s">
        <v>12</v>
      </c>
      <c r="C23" s="241"/>
      <c r="D23" s="241"/>
      <c r="E23" s="241"/>
      <c r="F23" s="241"/>
      <c r="G23" s="241"/>
      <c r="H23" s="241"/>
      <c r="I23" s="241"/>
      <c r="J23" s="241"/>
      <c r="K23" s="241"/>
      <c r="M23" s="11"/>
    </row>
    <row r="24" spans="2:13" ht="9.75" customHeight="1" x14ac:dyDescent="0.3"/>
    <row r="25" spans="2:13" ht="6.75" customHeight="1" x14ac:dyDescent="0.3"/>
    <row r="26" spans="2:13" ht="16.5" customHeight="1" x14ac:dyDescent="0.3"/>
    <row r="27" spans="2:13" ht="15" customHeight="1" x14ac:dyDescent="0.3"/>
    <row r="28" spans="2:13" ht="27.75" customHeight="1" x14ac:dyDescent="0.3"/>
    <row r="29" spans="2:13" ht="13.5" customHeight="1" x14ac:dyDescent="0.3">
      <c r="K29" s="8" t="s">
        <v>13</v>
      </c>
    </row>
    <row r="31" spans="2:13" ht="11.25" customHeight="1" x14ac:dyDescent="0.3"/>
  </sheetData>
  <sheetProtection algorithmName="SHA-512" hashValue="eBeY8LLZfyDFJ+jRPnJ93KKJ5JxfZlV3U+Eh60sMchzLvNLwPzPPebMU17xBpToibaLdaMi+KZzcKOKc8mb1aQ==" saltValue="NjRSOTdCngP8StorafybiQ==" spinCount="100000" sheet="1" objects="1" scenarios="1"/>
  <protectedRanges>
    <protectedRange sqref="F64" name="Rango1"/>
  </protectedRanges>
  <mergeCells count="13">
    <mergeCell ref="E5:I8"/>
    <mergeCell ref="K6:K7"/>
    <mergeCell ref="C13:D13"/>
    <mergeCell ref="C15:D15"/>
    <mergeCell ref="E15:I15"/>
    <mergeCell ref="B11:K11"/>
    <mergeCell ref="E13:I13"/>
    <mergeCell ref="E19:I19"/>
    <mergeCell ref="C17:D17"/>
    <mergeCell ref="E17:I17"/>
    <mergeCell ref="B23:K23"/>
    <mergeCell ref="C19:D19"/>
    <mergeCell ref="C21:I21"/>
  </mergeCells>
  <phoneticPr fontId="23" type="noConversion"/>
  <hyperlinks>
    <hyperlink ref="E15" location="'2_Combustibles fósiles'!A1" display="HC Alcance 1: Combustibles fósiles"/>
    <hyperlink ref="E17" location="'6_Resultados'!A1" display="Informe final_Resultados"/>
    <hyperlink ref="E13" location="'1_Datos generales organización'!A1" display="Datos generales de la organización"/>
    <hyperlink ref="C21:H21" location="'Revisiones calculadora '!A1" display="Anexo : Revisiones de la calculadora"/>
    <hyperlink ref="E15:I15" location="'2. Estimación absorción total'!A1" display="Estimación de absorción total"/>
    <hyperlink ref="E17:I17" location="'3. Absorciones_Disponibles'!A1" display="Absorciones disponibles"/>
    <hyperlink ref="E19" location="'6_Resultados'!A1" display="Informe final_Resultados"/>
    <hyperlink ref="E19:I19" location="'4. Factores de absorción'!A1" display="Factores de absorción"/>
    <hyperlink ref="E13:I13" location="'1. Datos generales proyecto'!A1" display="Datos generales del proyecto"/>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6"/>
  <sheetViews>
    <sheetView showGridLines="0" showRowColHeaders="0" zoomScaleNormal="100" workbookViewId="0">
      <selection activeCell="C16" sqref="C16:H16"/>
    </sheetView>
  </sheetViews>
  <sheetFormatPr baseColWidth="10" defaultColWidth="11.42578125" defaultRowHeight="16.5" x14ac:dyDescent="0.3"/>
  <cols>
    <col min="1" max="1" width="4.7109375" style="2" customWidth="1"/>
    <col min="2" max="2" width="3" style="2" customWidth="1"/>
    <col min="3" max="3" width="4.7109375" style="2" customWidth="1"/>
    <col min="4" max="4" width="5" style="2" customWidth="1"/>
    <col min="5" max="5" width="14.28515625" style="2" customWidth="1"/>
    <col min="6" max="6" width="8.5703125" style="2" customWidth="1"/>
    <col min="7" max="7" width="5.42578125" style="2" customWidth="1"/>
    <col min="8" max="8" width="9.7109375" style="2" customWidth="1"/>
    <col min="9" max="9" width="4.28515625" style="2" customWidth="1"/>
    <col min="10" max="10" width="3.7109375" style="2" customWidth="1"/>
    <col min="11" max="11" width="6.140625" style="2" customWidth="1"/>
    <col min="12" max="12" width="6.5703125" style="2" customWidth="1"/>
    <col min="13" max="13" width="4.28515625" style="2" customWidth="1"/>
    <col min="14" max="14" width="4.42578125" style="2" customWidth="1"/>
    <col min="15" max="15" width="3.42578125" style="2" customWidth="1"/>
    <col min="16" max="16" width="7.42578125" style="2" customWidth="1"/>
    <col min="17" max="17" width="4.140625" style="2" customWidth="1"/>
    <col min="18" max="18" width="3.5703125" style="2" customWidth="1"/>
    <col min="19" max="19" width="6.140625" style="2" customWidth="1"/>
    <col min="20" max="20" width="4.85546875" style="2" customWidth="1"/>
    <col min="21" max="21" width="17.5703125" style="2" customWidth="1"/>
    <col min="22" max="22" width="7" style="2" customWidth="1"/>
    <col min="23" max="23" width="4" style="2" customWidth="1"/>
    <col min="24" max="24" width="11.28515625" style="2" customWidth="1"/>
    <col min="25" max="25" width="7.140625" style="2" customWidth="1"/>
    <col min="26" max="26" width="7.28515625" style="2" customWidth="1"/>
    <col min="27" max="27" width="5.42578125" style="2" customWidth="1"/>
    <col min="28" max="28" width="3.140625" style="2" customWidth="1"/>
    <col min="29" max="29" width="5.42578125" style="2" customWidth="1"/>
    <col min="30" max="30" width="16.7109375" style="2" customWidth="1"/>
    <col min="31" max="35" width="11.42578125" style="2" customWidth="1"/>
    <col min="36" max="16384" width="11.42578125" style="2"/>
  </cols>
  <sheetData>
    <row r="1" spans="1:31" s="1" customFormat="1" ht="16.5" customHeight="1" x14ac:dyDescent="0.3">
      <c r="A1" s="241" t="s">
        <v>14</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8"/>
    </row>
    <row r="2" spans="1:31" s="1" customFormat="1" ht="16.5" customHeight="1" x14ac:dyDescent="0.3">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8"/>
    </row>
    <row r="3" spans="1:31" x14ac:dyDescent="0.3">
      <c r="A3" s="8"/>
      <c r="B3" s="8"/>
      <c r="C3" s="8"/>
      <c r="D3" s="8"/>
      <c r="E3" s="8"/>
      <c r="F3" s="8"/>
      <c r="G3" s="8"/>
      <c r="H3" s="8"/>
      <c r="I3" s="8"/>
      <c r="J3" s="8"/>
      <c r="K3" s="8"/>
      <c r="L3" s="8"/>
      <c r="M3" s="8"/>
      <c r="N3" s="8"/>
      <c r="O3" s="8"/>
      <c r="P3" s="8"/>
      <c r="Q3" s="8"/>
      <c r="R3" s="8"/>
      <c r="S3" s="8"/>
      <c r="T3" s="8"/>
      <c r="U3" s="8"/>
      <c r="V3" s="8"/>
      <c r="W3" s="8"/>
      <c r="X3" s="8"/>
      <c r="Y3" s="8"/>
      <c r="Z3" s="8"/>
      <c r="AA3" s="8"/>
      <c r="AB3" s="8"/>
      <c r="AC3" s="8"/>
      <c r="AD3" s="1"/>
      <c r="AE3" s="8"/>
    </row>
    <row r="4" spans="1:31" x14ac:dyDescent="0.3">
      <c r="A4" s="8"/>
      <c r="B4" s="8"/>
      <c r="C4" s="8"/>
      <c r="D4" s="8"/>
      <c r="E4" s="8"/>
      <c r="F4" s="8"/>
      <c r="G4" s="8"/>
      <c r="H4" s="8"/>
      <c r="I4" s="8"/>
      <c r="J4" s="8"/>
      <c r="K4" s="8"/>
      <c r="L4" s="8"/>
      <c r="M4" s="8"/>
      <c r="N4" s="8"/>
      <c r="O4" s="8"/>
      <c r="P4" s="8"/>
      <c r="Q4" s="8"/>
      <c r="R4" s="8"/>
      <c r="S4" s="8"/>
      <c r="T4" s="8"/>
      <c r="U4" s="8"/>
      <c r="V4" s="8"/>
      <c r="W4" s="8"/>
      <c r="X4" s="8"/>
      <c r="Y4" s="74" t="s">
        <v>15</v>
      </c>
      <c r="Z4" s="274"/>
      <c r="AA4" s="274"/>
      <c r="AB4" s="8"/>
      <c r="AC4" s="8"/>
      <c r="AD4" s="1"/>
      <c r="AE4" s="8"/>
    </row>
    <row r="5" spans="1:31" ht="30.75" customHeight="1" x14ac:dyDescent="0.3">
      <c r="A5" s="8"/>
      <c r="B5" s="8"/>
      <c r="C5" s="8"/>
      <c r="D5" s="8"/>
      <c r="E5" s="8"/>
      <c r="F5" s="8"/>
      <c r="G5" s="8"/>
      <c r="H5" s="8"/>
      <c r="I5" s="8"/>
      <c r="J5" s="8"/>
      <c r="K5" s="8"/>
      <c r="L5" s="8"/>
      <c r="M5" s="8"/>
      <c r="N5" s="8"/>
      <c r="O5" s="158"/>
      <c r="P5" s="213"/>
      <c r="Q5" s="158"/>
      <c r="R5" s="158"/>
      <c r="S5" s="158"/>
      <c r="T5" s="158"/>
      <c r="U5" s="158"/>
      <c r="V5" s="158"/>
      <c r="W5" s="158"/>
      <c r="X5" s="158"/>
      <c r="Y5" s="158"/>
      <c r="Z5" s="158"/>
      <c r="AA5" s="214" t="s">
        <v>411</v>
      </c>
      <c r="AB5" s="8"/>
      <c r="AC5" s="8"/>
      <c r="AD5" s="8"/>
      <c r="AE5" s="8"/>
    </row>
    <row r="6" spans="1:31" ht="9" customHeight="1" x14ac:dyDescent="0.3">
      <c r="A6" s="8"/>
      <c r="B6" s="8"/>
      <c r="C6" s="8"/>
      <c r="D6" s="8"/>
      <c r="E6" s="8"/>
      <c r="F6" s="8"/>
      <c r="G6" s="8"/>
      <c r="H6" s="8"/>
      <c r="I6" s="8"/>
      <c r="J6" s="8"/>
      <c r="K6" s="8"/>
      <c r="L6" s="8"/>
      <c r="M6" s="8"/>
      <c r="N6" s="8"/>
      <c r="O6" s="8"/>
      <c r="P6" s="63"/>
      <c r="Q6" s="8"/>
      <c r="R6" s="8"/>
      <c r="S6" s="8"/>
      <c r="T6" s="8"/>
      <c r="U6" s="8"/>
      <c r="V6" s="8"/>
      <c r="W6" s="8"/>
      <c r="X6" s="8"/>
      <c r="Y6" s="8"/>
      <c r="Z6" s="8"/>
      <c r="AA6" s="74"/>
      <c r="AB6" s="8"/>
      <c r="AC6" s="8"/>
      <c r="AD6" s="1"/>
      <c r="AE6" s="8"/>
    </row>
    <row r="7" spans="1:31" ht="16.5" customHeight="1" x14ac:dyDescent="0.3">
      <c r="A7" s="8"/>
      <c r="B7" s="8"/>
      <c r="C7" s="8"/>
      <c r="D7" s="8"/>
      <c r="E7" s="8"/>
      <c r="F7" s="8"/>
      <c r="G7" s="8"/>
      <c r="H7" s="8"/>
      <c r="I7" s="8"/>
      <c r="J7" s="8"/>
      <c r="K7" s="8"/>
      <c r="L7" s="8"/>
      <c r="M7" s="8"/>
      <c r="N7" s="8"/>
      <c r="O7" s="8"/>
      <c r="P7" s="63"/>
      <c r="Q7" s="8"/>
      <c r="R7" s="8"/>
      <c r="S7" s="8"/>
      <c r="T7" s="8"/>
      <c r="U7" s="8"/>
      <c r="V7" s="8"/>
      <c r="W7" s="1"/>
      <c r="X7" s="1"/>
      <c r="Y7" s="1"/>
      <c r="Z7" s="8"/>
      <c r="AA7" s="8"/>
      <c r="AB7" s="8"/>
      <c r="AC7" s="8"/>
      <c r="AD7" s="1"/>
      <c r="AE7" s="8"/>
    </row>
    <row r="8" spans="1:31" x14ac:dyDescent="0.3">
      <c r="A8" s="8"/>
      <c r="B8" s="8"/>
      <c r="C8" s="275" t="s">
        <v>16</v>
      </c>
      <c r="D8" s="276"/>
      <c r="E8" s="277"/>
      <c r="F8" s="258"/>
      <c r="G8" s="278"/>
      <c r="H8" s="278"/>
      <c r="I8" s="278"/>
      <c r="J8" s="278"/>
      <c r="K8" s="278"/>
      <c r="L8" s="278"/>
      <c r="M8" s="259"/>
      <c r="N8" s="158"/>
      <c r="O8" s="158"/>
      <c r="P8" s="158"/>
      <c r="Q8" s="158"/>
      <c r="R8" s="158"/>
      <c r="S8" s="158"/>
      <c r="T8" s="158"/>
      <c r="U8" s="158"/>
      <c r="V8" s="158"/>
      <c r="W8" s="158"/>
      <c r="X8" s="158"/>
      <c r="Y8" s="158"/>
      <c r="Z8" s="158"/>
      <c r="AA8" s="158"/>
      <c r="AB8" s="158"/>
      <c r="AC8" s="8"/>
      <c r="AD8" s="158"/>
      <c r="AE8" s="158"/>
    </row>
    <row r="9" spans="1:31" ht="22.5" customHeight="1" x14ac:dyDescent="0.3">
      <c r="A9" s="8"/>
      <c r="B9" s="8"/>
      <c r="C9" s="100"/>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8"/>
      <c r="AD9" s="158"/>
      <c r="AE9" s="158"/>
    </row>
    <row r="10" spans="1:31" ht="16.5" customHeight="1" x14ac:dyDescent="0.3">
      <c r="A10" s="8"/>
      <c r="B10" s="8"/>
      <c r="C10" s="247" t="s">
        <v>17</v>
      </c>
      <c r="D10" s="248"/>
      <c r="E10" s="248"/>
      <c r="F10" s="255"/>
      <c r="G10" s="255"/>
      <c r="H10" s="255"/>
      <c r="I10" s="255"/>
      <c r="J10" s="255"/>
      <c r="K10" s="255"/>
      <c r="L10" s="255"/>
      <c r="M10" s="255"/>
      <c r="N10" s="255"/>
      <c r="O10" s="255"/>
      <c r="P10" s="255"/>
      <c r="Q10" s="255"/>
      <c r="R10" s="255"/>
      <c r="S10" s="255"/>
      <c r="T10" s="255"/>
      <c r="U10" s="256"/>
      <c r="V10" s="8"/>
      <c r="W10" s="269" t="s">
        <v>18</v>
      </c>
      <c r="X10" s="270"/>
      <c r="Y10" s="271"/>
      <c r="Z10" s="272"/>
      <c r="AA10" s="273"/>
      <c r="AB10" s="8"/>
      <c r="AC10" s="8"/>
      <c r="AD10" s="8"/>
      <c r="AE10" s="8"/>
    </row>
    <row r="11" spans="1:31" ht="9" customHeight="1" x14ac:dyDescent="0.3">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row>
    <row r="12" spans="1:31" ht="16.5" customHeight="1" x14ac:dyDescent="0.3">
      <c r="A12" s="8"/>
      <c r="B12" s="8"/>
      <c r="C12" s="252" t="s">
        <v>19</v>
      </c>
      <c r="D12" s="253"/>
      <c r="E12" s="257"/>
      <c r="F12" s="254"/>
      <c r="G12" s="255"/>
      <c r="H12" s="255"/>
      <c r="I12" s="255"/>
      <c r="J12" s="255"/>
      <c r="K12" s="255"/>
      <c r="L12" s="255"/>
      <c r="M12" s="255"/>
      <c r="N12" s="255"/>
      <c r="O12" s="255"/>
      <c r="P12" s="255"/>
      <c r="Q12" s="255"/>
      <c r="R12" s="255"/>
      <c r="S12" s="255"/>
      <c r="T12" s="255"/>
      <c r="U12" s="255"/>
      <c r="V12" s="255"/>
      <c r="W12" s="255"/>
      <c r="X12" s="255"/>
      <c r="Y12" s="255"/>
      <c r="Z12" s="255"/>
      <c r="AA12" s="256"/>
      <c r="AB12" s="8"/>
      <c r="AC12" s="8"/>
      <c r="AD12" s="8"/>
      <c r="AE12" s="8"/>
    </row>
    <row r="13" spans="1:31" ht="9" customHeight="1" x14ac:dyDescent="0.3">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row>
    <row r="14" spans="1:31" ht="17.25" customHeight="1" x14ac:dyDescent="0.3">
      <c r="A14" s="8"/>
      <c r="B14" s="8"/>
      <c r="C14" s="252" t="s">
        <v>20</v>
      </c>
      <c r="D14" s="257"/>
      <c r="E14" s="260"/>
      <c r="F14" s="261"/>
      <c r="G14" s="21"/>
      <c r="H14" s="159" t="s">
        <v>22</v>
      </c>
      <c r="I14" s="262"/>
      <c r="J14" s="263"/>
      <c r="K14" s="263"/>
      <c r="L14" s="263"/>
      <c r="M14" s="263"/>
      <c r="N14" s="263"/>
      <c r="O14" s="263"/>
      <c r="P14" s="263"/>
      <c r="Q14" s="263"/>
      <c r="R14" s="263"/>
      <c r="S14" s="263"/>
      <c r="T14" s="263"/>
      <c r="U14" s="264"/>
      <c r="V14" s="8"/>
      <c r="W14" s="8"/>
      <c r="X14" s="8"/>
      <c r="Y14" s="8"/>
      <c r="Z14" s="8"/>
      <c r="AA14" s="8"/>
      <c r="AB14" s="8"/>
      <c r="AC14" s="8"/>
      <c r="AD14" s="8"/>
      <c r="AE14" s="8"/>
    </row>
    <row r="15" spans="1:31" ht="9" customHeight="1" x14ac:dyDescent="0.3">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row>
    <row r="16" spans="1:31" ht="17.25" customHeight="1" x14ac:dyDescent="0.3">
      <c r="A16" s="8"/>
      <c r="B16" s="8"/>
      <c r="C16" s="252" t="s">
        <v>415</v>
      </c>
      <c r="D16" s="253"/>
      <c r="E16" s="253"/>
      <c r="F16" s="253"/>
      <c r="G16" s="253"/>
      <c r="H16" s="253"/>
      <c r="I16" s="258"/>
      <c r="J16" s="259"/>
      <c r="K16" s="8"/>
      <c r="L16" s="8"/>
      <c r="M16" s="252" t="s">
        <v>23</v>
      </c>
      <c r="N16" s="253"/>
      <c r="O16" s="253"/>
      <c r="P16" s="253"/>
      <c r="Q16" s="253"/>
      <c r="R16" s="257"/>
      <c r="S16" s="160"/>
      <c r="T16" s="161" t="s">
        <v>24</v>
      </c>
      <c r="U16" s="75" t="str">
        <f>IF(S16&gt;50,"Los cálculos se realizarán para un máximo de 50 años.","")</f>
        <v/>
      </c>
      <c r="V16" s="8"/>
      <c r="W16" s="8"/>
      <c r="X16" s="8"/>
      <c r="Y16" s="8"/>
      <c r="Z16" s="8"/>
      <c r="AA16" s="8"/>
      <c r="AB16" s="8"/>
      <c r="AC16" s="8"/>
      <c r="AD16" s="8"/>
      <c r="AE16" s="8"/>
    </row>
    <row r="17" spans="3:27" ht="9" customHeight="1" x14ac:dyDescent="0.3">
      <c r="C17" s="8"/>
      <c r="D17" s="8"/>
      <c r="E17" s="8"/>
      <c r="F17" s="8"/>
      <c r="G17" s="8"/>
      <c r="H17" s="8"/>
      <c r="I17" s="8"/>
      <c r="J17" s="8"/>
      <c r="K17" s="8"/>
      <c r="L17" s="8"/>
      <c r="M17" s="8"/>
      <c r="N17" s="8"/>
      <c r="O17" s="8"/>
      <c r="P17" s="8"/>
      <c r="Q17" s="8"/>
      <c r="R17" s="8"/>
      <c r="S17" s="8"/>
      <c r="T17" s="8"/>
      <c r="U17" s="8"/>
    </row>
    <row r="18" spans="3:27" x14ac:dyDescent="0.3">
      <c r="C18" s="265" t="s">
        <v>416</v>
      </c>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row>
    <row r="19" spans="3:27" x14ac:dyDescent="0.3">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row>
    <row r="20" spans="3:27" x14ac:dyDescent="0.3">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row>
    <row r="21" spans="3:27" x14ac:dyDescent="0.3">
      <c r="C21" s="8"/>
      <c r="D21" s="8"/>
      <c r="E21" s="8"/>
      <c r="F21" s="8"/>
      <c r="G21" s="8"/>
      <c r="H21" s="8"/>
      <c r="I21" s="8"/>
      <c r="J21" s="8"/>
      <c r="K21" s="8"/>
      <c r="L21" s="8"/>
      <c r="M21" s="8"/>
      <c r="N21" s="8"/>
      <c r="O21" s="8"/>
      <c r="P21" s="8"/>
      <c r="Q21" s="8"/>
      <c r="R21" s="8"/>
      <c r="S21" s="8"/>
      <c r="T21" s="8"/>
      <c r="U21" s="8"/>
    </row>
    <row r="22" spans="3:27" ht="17.25" customHeight="1" x14ac:dyDescent="0.3">
      <c r="D22" s="266" t="s">
        <v>412</v>
      </c>
      <c r="E22" s="268"/>
      <c r="F22" s="162"/>
      <c r="G22" s="8"/>
      <c r="H22" s="266" t="s">
        <v>413</v>
      </c>
      <c r="I22" s="267"/>
      <c r="J22" s="267"/>
      <c r="K22" s="268"/>
      <c r="L22" s="162"/>
      <c r="M22" s="8"/>
      <c r="N22" s="266" t="s">
        <v>414</v>
      </c>
      <c r="O22" s="267"/>
      <c r="P22" s="267"/>
      <c r="Q22" s="267"/>
      <c r="R22" s="268"/>
      <c r="S22" s="162"/>
      <c r="T22" s="8"/>
      <c r="U22" s="8"/>
    </row>
    <row r="23" spans="3:27" ht="9" customHeight="1" thickBot="1" x14ac:dyDescent="0.35">
      <c r="C23" s="8"/>
      <c r="D23" s="8"/>
      <c r="E23" s="8"/>
      <c r="F23" s="8"/>
      <c r="G23" s="8"/>
      <c r="H23" s="8"/>
      <c r="I23" s="8"/>
      <c r="J23" s="8"/>
      <c r="K23" s="8"/>
      <c r="L23" s="8"/>
      <c r="M23" s="8"/>
      <c r="N23" s="8"/>
      <c r="O23" s="8"/>
      <c r="P23" s="8"/>
      <c r="Q23" s="8"/>
      <c r="R23" s="8"/>
      <c r="S23" s="8"/>
      <c r="T23" s="8"/>
      <c r="U23" s="8"/>
    </row>
    <row r="24" spans="3:27" ht="17.25" customHeight="1" x14ac:dyDescent="0.3">
      <c r="C24" s="8"/>
      <c r="D24" s="8"/>
      <c r="E24" s="85"/>
      <c r="F24" s="34"/>
      <c r="G24" s="34"/>
      <c r="H24" s="163"/>
      <c r="I24" s="163"/>
      <c r="J24" s="164"/>
      <c r="K24" s="165"/>
      <c r="L24" s="165"/>
      <c r="M24" s="165"/>
      <c r="N24" s="165"/>
      <c r="O24" s="165"/>
      <c r="P24" s="165"/>
      <c r="Q24" s="165"/>
      <c r="R24" s="165"/>
      <c r="S24" s="166"/>
      <c r="T24" s="8"/>
      <c r="U24" s="8"/>
    </row>
    <row r="25" spans="3:27" ht="16.5" customHeight="1" x14ac:dyDescent="0.3">
      <c r="C25" s="8"/>
      <c r="D25" s="8"/>
      <c r="E25" s="167"/>
      <c r="F25" s="247" t="s">
        <v>25</v>
      </c>
      <c r="G25" s="248"/>
      <c r="H25" s="249"/>
      <c r="I25" s="168"/>
      <c r="J25" s="250" t="s">
        <v>26</v>
      </c>
      <c r="K25" s="251"/>
      <c r="L25" s="251"/>
      <c r="M25" s="251"/>
      <c r="N25" s="168"/>
      <c r="O25" s="247" t="s">
        <v>27</v>
      </c>
      <c r="P25" s="248"/>
      <c r="Q25" s="248"/>
      <c r="R25" s="249"/>
      <c r="S25" s="169"/>
      <c r="T25" s="8"/>
      <c r="U25" s="170"/>
    </row>
    <row r="26" spans="3:27" ht="7.5" customHeight="1" x14ac:dyDescent="0.3">
      <c r="C26" s="8"/>
      <c r="D26" s="8"/>
      <c r="E26" s="167"/>
      <c r="F26" s="168"/>
      <c r="G26" s="168"/>
      <c r="H26" s="168"/>
      <c r="I26" s="168"/>
      <c r="J26" s="168"/>
      <c r="K26" s="168"/>
      <c r="L26" s="168"/>
      <c r="M26" s="168"/>
      <c r="N26" s="168"/>
      <c r="O26" s="168"/>
      <c r="P26" s="168"/>
      <c r="Q26" s="168"/>
      <c r="R26" s="168"/>
      <c r="S26" s="169"/>
      <c r="T26" s="8"/>
      <c r="U26" s="8"/>
    </row>
    <row r="27" spans="3:27" ht="16.5" customHeight="1" x14ac:dyDescent="0.3">
      <c r="C27" s="8"/>
      <c r="D27" s="8"/>
      <c r="E27" s="86" t="s">
        <v>28</v>
      </c>
      <c r="F27" s="244"/>
      <c r="G27" s="245"/>
      <c r="H27" s="246"/>
      <c r="I27" s="168"/>
      <c r="J27" s="168"/>
      <c r="K27" s="171"/>
      <c r="L27" s="172" t="s">
        <v>29</v>
      </c>
      <c r="M27" s="168"/>
      <c r="N27" s="168"/>
      <c r="O27" s="168"/>
      <c r="P27" s="173"/>
      <c r="Q27" s="161" t="s">
        <v>29</v>
      </c>
      <c r="R27" s="168"/>
      <c r="S27" s="169"/>
      <c r="T27" s="8"/>
      <c r="U27" s="8"/>
    </row>
    <row r="28" spans="3:27" ht="4.5" customHeight="1" x14ac:dyDescent="0.3">
      <c r="C28" s="8"/>
      <c r="D28" s="8"/>
      <c r="E28" s="87"/>
      <c r="F28" s="168"/>
      <c r="G28" s="168"/>
      <c r="H28" s="168"/>
      <c r="I28" s="168"/>
      <c r="J28" s="168"/>
      <c r="K28" s="174"/>
      <c r="L28" s="175"/>
      <c r="M28" s="168"/>
      <c r="N28" s="168"/>
      <c r="O28" s="168"/>
      <c r="P28" s="176"/>
      <c r="Q28" s="168"/>
      <c r="R28" s="168"/>
      <c r="S28" s="169"/>
      <c r="T28" s="8"/>
      <c r="U28" s="8"/>
    </row>
    <row r="29" spans="3:27" ht="17.25" customHeight="1" x14ac:dyDescent="0.3">
      <c r="C29" s="8"/>
      <c r="D29" s="8"/>
      <c r="E29" s="86" t="s">
        <v>30</v>
      </c>
      <c r="F29" s="244"/>
      <c r="G29" s="245"/>
      <c r="H29" s="246"/>
      <c r="I29" s="168"/>
      <c r="J29" s="168"/>
      <c r="K29" s="171"/>
      <c r="L29" s="172" t="s">
        <v>29</v>
      </c>
      <c r="M29" s="168"/>
      <c r="N29" s="168"/>
      <c r="O29" s="168"/>
      <c r="P29" s="173"/>
      <c r="Q29" s="161" t="s">
        <v>29</v>
      </c>
      <c r="R29" s="168"/>
      <c r="S29" s="169"/>
      <c r="T29" s="8"/>
      <c r="U29" s="8"/>
    </row>
    <row r="30" spans="3:27" ht="4.5" customHeight="1" x14ac:dyDescent="0.3">
      <c r="C30" s="8"/>
      <c r="D30" s="8"/>
      <c r="E30" s="87"/>
      <c r="F30" s="168"/>
      <c r="G30" s="168"/>
      <c r="H30" s="168"/>
      <c r="I30" s="168"/>
      <c r="J30" s="168"/>
      <c r="K30" s="174"/>
      <c r="L30" s="175"/>
      <c r="M30" s="168"/>
      <c r="N30" s="168"/>
      <c r="O30" s="168"/>
      <c r="P30" s="176"/>
      <c r="Q30" s="168"/>
      <c r="R30" s="168"/>
      <c r="S30" s="169"/>
      <c r="T30" s="8"/>
      <c r="U30" s="8"/>
    </row>
    <row r="31" spans="3:27" ht="16.5" customHeight="1" x14ac:dyDescent="0.3">
      <c r="C31" s="8"/>
      <c r="D31" s="8"/>
      <c r="E31" s="86" t="s">
        <v>31</v>
      </c>
      <c r="F31" s="244"/>
      <c r="G31" s="245"/>
      <c r="H31" s="246"/>
      <c r="I31" s="168"/>
      <c r="J31" s="168"/>
      <c r="K31" s="171"/>
      <c r="L31" s="172" t="s">
        <v>29</v>
      </c>
      <c r="M31" s="168"/>
      <c r="N31" s="168"/>
      <c r="O31" s="168"/>
      <c r="P31" s="173"/>
      <c r="Q31" s="161" t="s">
        <v>29</v>
      </c>
      <c r="R31" s="168"/>
      <c r="S31" s="169"/>
      <c r="T31" s="8"/>
      <c r="U31" s="8"/>
    </row>
    <row r="32" spans="3:27" ht="4.5" customHeight="1" x14ac:dyDescent="0.3">
      <c r="C32" s="8"/>
      <c r="D32" s="8"/>
      <c r="E32" s="87"/>
      <c r="F32" s="168"/>
      <c r="G32" s="168"/>
      <c r="H32" s="168"/>
      <c r="I32" s="168"/>
      <c r="J32" s="168"/>
      <c r="K32" s="174"/>
      <c r="L32" s="175"/>
      <c r="M32" s="168"/>
      <c r="N32" s="168"/>
      <c r="O32" s="168"/>
      <c r="P32" s="176"/>
      <c r="Q32" s="168"/>
      <c r="R32" s="168"/>
      <c r="S32" s="169"/>
      <c r="T32" s="8"/>
      <c r="U32" s="8"/>
    </row>
    <row r="33" spans="3:22" x14ac:dyDescent="0.3">
      <c r="C33" s="8"/>
      <c r="D33" s="8"/>
      <c r="E33" s="86" t="s">
        <v>32</v>
      </c>
      <c r="F33" s="244"/>
      <c r="G33" s="245"/>
      <c r="H33" s="246"/>
      <c r="I33" s="168"/>
      <c r="J33" s="168"/>
      <c r="K33" s="171"/>
      <c r="L33" s="172" t="s">
        <v>29</v>
      </c>
      <c r="M33" s="168"/>
      <c r="N33" s="168"/>
      <c r="O33" s="168"/>
      <c r="P33" s="173"/>
      <c r="Q33" s="161" t="s">
        <v>29</v>
      </c>
      <c r="R33" s="168"/>
      <c r="S33" s="169"/>
      <c r="T33" s="8"/>
      <c r="U33" s="8"/>
    </row>
    <row r="34" spans="3:22" ht="4.5" customHeight="1" x14ac:dyDescent="0.3">
      <c r="C34" s="8"/>
      <c r="D34" s="8"/>
      <c r="E34" s="88"/>
      <c r="F34" s="168"/>
      <c r="G34" s="168"/>
      <c r="H34" s="168"/>
      <c r="I34" s="168"/>
      <c r="J34" s="168"/>
      <c r="K34" s="177"/>
      <c r="L34" s="175"/>
      <c r="M34" s="168"/>
      <c r="N34" s="168"/>
      <c r="O34" s="168"/>
      <c r="P34" s="176"/>
      <c r="Q34" s="168"/>
      <c r="R34" s="168"/>
      <c r="S34" s="169"/>
      <c r="T34" s="8"/>
      <c r="U34" s="8"/>
    </row>
    <row r="35" spans="3:22" x14ac:dyDescent="0.3">
      <c r="C35" s="8"/>
      <c r="D35" s="8"/>
      <c r="E35" s="86" t="s">
        <v>33</v>
      </c>
      <c r="F35" s="244"/>
      <c r="G35" s="245"/>
      <c r="H35" s="246"/>
      <c r="I35" s="168"/>
      <c r="J35" s="168"/>
      <c r="K35" s="171"/>
      <c r="L35" s="172" t="s">
        <v>29</v>
      </c>
      <c r="M35" s="168"/>
      <c r="N35" s="168"/>
      <c r="O35" s="168"/>
      <c r="P35" s="173"/>
      <c r="Q35" s="161" t="s">
        <v>29</v>
      </c>
      <c r="R35" s="168"/>
      <c r="S35" s="169"/>
      <c r="T35" s="8"/>
      <c r="U35" s="8"/>
    </row>
    <row r="36" spans="3:22" ht="4.5" customHeight="1" x14ac:dyDescent="0.3">
      <c r="C36" s="8"/>
      <c r="D36" s="8"/>
      <c r="E36" s="88"/>
      <c r="F36" s="168"/>
      <c r="G36" s="168"/>
      <c r="H36" s="168"/>
      <c r="I36" s="168"/>
      <c r="J36" s="168"/>
      <c r="K36" s="177"/>
      <c r="L36" s="175"/>
      <c r="M36" s="168"/>
      <c r="N36" s="168"/>
      <c r="O36" s="168"/>
      <c r="P36" s="176"/>
      <c r="Q36" s="168"/>
      <c r="R36" s="168"/>
      <c r="S36" s="169"/>
      <c r="T36" s="8"/>
      <c r="U36" s="8"/>
    </row>
    <row r="37" spans="3:22" x14ac:dyDescent="0.3">
      <c r="E37" s="86" t="s">
        <v>34</v>
      </c>
      <c r="F37" s="244"/>
      <c r="G37" s="245"/>
      <c r="H37" s="246"/>
      <c r="I37" s="168"/>
      <c r="J37" s="168"/>
      <c r="K37" s="171"/>
      <c r="L37" s="172" t="s">
        <v>29</v>
      </c>
      <c r="M37" s="168"/>
      <c r="N37" s="168"/>
      <c r="O37" s="168"/>
      <c r="P37" s="173"/>
      <c r="Q37" s="161" t="s">
        <v>29</v>
      </c>
      <c r="R37" s="168"/>
      <c r="S37" s="169"/>
      <c r="T37" s="8"/>
      <c r="U37" s="8"/>
      <c r="V37" s="8"/>
    </row>
    <row r="38" spans="3:22" ht="4.5" customHeight="1" x14ac:dyDescent="0.3">
      <c r="E38" s="87"/>
      <c r="F38" s="168"/>
      <c r="G38" s="168"/>
      <c r="H38" s="168"/>
      <c r="I38" s="168"/>
      <c r="J38" s="168"/>
      <c r="K38" s="174"/>
      <c r="L38" s="175"/>
      <c r="M38" s="168"/>
      <c r="N38" s="168"/>
      <c r="O38" s="168"/>
      <c r="P38" s="176"/>
      <c r="Q38" s="168"/>
      <c r="R38" s="168"/>
      <c r="S38" s="169"/>
      <c r="T38" s="8"/>
      <c r="U38" s="8"/>
      <c r="V38" s="8"/>
    </row>
    <row r="39" spans="3:22" ht="16.5" customHeight="1" x14ac:dyDescent="0.3">
      <c r="E39" s="86" t="s">
        <v>35</v>
      </c>
      <c r="F39" s="244"/>
      <c r="G39" s="245"/>
      <c r="H39" s="246"/>
      <c r="I39" s="168"/>
      <c r="J39" s="168"/>
      <c r="K39" s="171"/>
      <c r="L39" s="172" t="s">
        <v>29</v>
      </c>
      <c r="M39" s="168"/>
      <c r="N39" s="168"/>
      <c r="O39" s="168"/>
      <c r="P39" s="173"/>
      <c r="Q39" s="161" t="s">
        <v>29</v>
      </c>
      <c r="R39" s="168"/>
      <c r="S39" s="169"/>
      <c r="T39" s="8"/>
      <c r="U39" s="8"/>
      <c r="V39" s="8"/>
    </row>
    <row r="40" spans="3:22" ht="4.5" customHeight="1" x14ac:dyDescent="0.3">
      <c r="E40" s="88"/>
      <c r="F40" s="168"/>
      <c r="G40" s="168"/>
      <c r="H40" s="168"/>
      <c r="I40" s="168"/>
      <c r="J40" s="168"/>
      <c r="K40" s="177"/>
      <c r="L40" s="175"/>
      <c r="M40" s="168"/>
      <c r="N40" s="168"/>
      <c r="O40" s="168"/>
      <c r="P40" s="176"/>
      <c r="Q40" s="168"/>
      <c r="R40" s="168"/>
      <c r="S40" s="169"/>
      <c r="T40" s="8"/>
      <c r="U40" s="8"/>
      <c r="V40" s="8"/>
    </row>
    <row r="41" spans="3:22" ht="16.5" customHeight="1" x14ac:dyDescent="0.3">
      <c r="E41" s="86" t="s">
        <v>36</v>
      </c>
      <c r="F41" s="244"/>
      <c r="G41" s="245"/>
      <c r="H41" s="246"/>
      <c r="I41" s="168"/>
      <c r="J41" s="168"/>
      <c r="K41" s="171"/>
      <c r="L41" s="172" t="s">
        <v>29</v>
      </c>
      <c r="M41" s="168"/>
      <c r="N41" s="168"/>
      <c r="O41" s="168"/>
      <c r="P41" s="173"/>
      <c r="Q41" s="161" t="s">
        <v>29</v>
      </c>
      <c r="R41" s="168"/>
      <c r="S41" s="169"/>
      <c r="T41" s="8"/>
      <c r="U41" s="8"/>
      <c r="V41" s="8"/>
    </row>
    <row r="42" spans="3:22" ht="4.5" customHeight="1" x14ac:dyDescent="0.3">
      <c r="E42" s="88"/>
      <c r="F42" s="168"/>
      <c r="G42" s="168"/>
      <c r="H42" s="168"/>
      <c r="I42" s="168"/>
      <c r="J42" s="168"/>
      <c r="K42" s="177"/>
      <c r="L42" s="175"/>
      <c r="M42" s="168"/>
      <c r="N42" s="168"/>
      <c r="O42" s="168"/>
      <c r="P42" s="176"/>
      <c r="Q42" s="168"/>
      <c r="R42" s="168"/>
      <c r="S42" s="169"/>
      <c r="T42" s="8"/>
      <c r="U42" s="8"/>
      <c r="V42" s="8"/>
    </row>
    <row r="43" spans="3:22" x14ac:dyDescent="0.3">
      <c r="E43" s="86" t="s">
        <v>37</v>
      </c>
      <c r="F43" s="244"/>
      <c r="G43" s="245"/>
      <c r="H43" s="246"/>
      <c r="I43" s="168"/>
      <c r="J43" s="168"/>
      <c r="K43" s="171"/>
      <c r="L43" s="172" t="s">
        <v>29</v>
      </c>
      <c r="M43" s="168"/>
      <c r="N43" s="168"/>
      <c r="O43" s="168"/>
      <c r="P43" s="173"/>
      <c r="Q43" s="161" t="s">
        <v>29</v>
      </c>
      <c r="R43" s="168"/>
      <c r="S43" s="169"/>
      <c r="T43" s="8"/>
      <c r="U43" s="8"/>
      <c r="V43" s="8"/>
    </row>
    <row r="44" spans="3:22" ht="4.5" customHeight="1" x14ac:dyDescent="0.3">
      <c r="E44" s="88"/>
      <c r="F44" s="168"/>
      <c r="G44" s="168"/>
      <c r="H44" s="168"/>
      <c r="I44" s="168"/>
      <c r="J44" s="168"/>
      <c r="K44" s="177"/>
      <c r="L44" s="175"/>
      <c r="M44" s="168"/>
      <c r="N44" s="168"/>
      <c r="O44" s="168"/>
      <c r="P44" s="176"/>
      <c r="Q44" s="168"/>
      <c r="R44" s="168"/>
      <c r="S44" s="169"/>
      <c r="T44" s="8"/>
      <c r="U44" s="8"/>
      <c r="V44" s="8"/>
    </row>
    <row r="45" spans="3:22" ht="16.5" customHeight="1" x14ac:dyDescent="0.3">
      <c r="E45" s="86" t="s">
        <v>38</v>
      </c>
      <c r="F45" s="244"/>
      <c r="G45" s="245"/>
      <c r="H45" s="246"/>
      <c r="I45" s="168"/>
      <c r="J45" s="168"/>
      <c r="K45" s="171"/>
      <c r="L45" s="172" t="s">
        <v>29</v>
      </c>
      <c r="M45" s="168"/>
      <c r="N45" s="168"/>
      <c r="O45" s="168"/>
      <c r="P45" s="173"/>
      <c r="Q45" s="161" t="s">
        <v>29</v>
      </c>
      <c r="R45" s="168"/>
      <c r="S45" s="169"/>
      <c r="T45" s="8"/>
      <c r="U45" s="8"/>
      <c r="V45" s="8"/>
    </row>
    <row r="46" spans="3:22" ht="4.5" customHeight="1" x14ac:dyDescent="0.3">
      <c r="E46" s="88"/>
      <c r="F46" s="168"/>
      <c r="G46" s="168"/>
      <c r="H46" s="168"/>
      <c r="I46" s="168"/>
      <c r="J46" s="168"/>
      <c r="K46" s="177"/>
      <c r="L46" s="175"/>
      <c r="M46" s="168"/>
      <c r="N46" s="168"/>
      <c r="O46" s="168"/>
      <c r="P46" s="176"/>
      <c r="Q46" s="168"/>
      <c r="R46" s="168"/>
      <c r="S46" s="169"/>
      <c r="T46" s="8"/>
      <c r="U46" s="59"/>
      <c r="V46" s="59"/>
    </row>
    <row r="47" spans="3:22" x14ac:dyDescent="0.3">
      <c r="E47" s="86" t="s">
        <v>39</v>
      </c>
      <c r="F47" s="244"/>
      <c r="G47" s="245"/>
      <c r="H47" s="246"/>
      <c r="I47" s="168"/>
      <c r="J47" s="168"/>
      <c r="K47" s="171"/>
      <c r="L47" s="172" t="s">
        <v>29</v>
      </c>
      <c r="M47" s="168"/>
      <c r="N47" s="168"/>
      <c r="O47" s="168"/>
      <c r="P47" s="173"/>
      <c r="Q47" s="161" t="s">
        <v>29</v>
      </c>
      <c r="R47" s="168"/>
      <c r="S47" s="169"/>
      <c r="T47" s="8"/>
      <c r="U47" s="59"/>
      <c r="V47" s="59"/>
    </row>
    <row r="48" spans="3:22" ht="4.5" customHeight="1" x14ac:dyDescent="0.3">
      <c r="E48" s="88"/>
      <c r="F48" s="168"/>
      <c r="G48" s="168"/>
      <c r="H48" s="168"/>
      <c r="I48" s="168"/>
      <c r="J48" s="168"/>
      <c r="K48" s="177"/>
      <c r="L48" s="175"/>
      <c r="M48" s="168"/>
      <c r="N48" s="168"/>
      <c r="O48" s="168"/>
      <c r="P48" s="176"/>
      <c r="Q48" s="168"/>
      <c r="R48" s="168"/>
      <c r="S48" s="169"/>
      <c r="T48" s="8"/>
      <c r="U48" s="59"/>
      <c r="V48" s="59"/>
    </row>
    <row r="49" spans="5:37" x14ac:dyDescent="0.3">
      <c r="E49" s="86" t="s">
        <v>40</v>
      </c>
      <c r="F49" s="244"/>
      <c r="G49" s="245"/>
      <c r="H49" s="246"/>
      <c r="I49" s="168"/>
      <c r="J49" s="168"/>
      <c r="K49" s="171"/>
      <c r="L49" s="172" t="s">
        <v>29</v>
      </c>
      <c r="M49" s="168"/>
      <c r="N49" s="168"/>
      <c r="O49" s="168"/>
      <c r="P49" s="173"/>
      <c r="Q49" s="161" t="s">
        <v>29</v>
      </c>
      <c r="R49" s="168"/>
      <c r="S49" s="169"/>
      <c r="T49" s="8"/>
      <c r="U49" s="59"/>
      <c r="V49" s="59"/>
    </row>
    <row r="50" spans="5:37" ht="4.5" customHeight="1" x14ac:dyDescent="0.3">
      <c r="E50" s="88"/>
      <c r="F50" s="168"/>
      <c r="G50" s="168"/>
      <c r="H50" s="168"/>
      <c r="I50" s="168"/>
      <c r="J50" s="168"/>
      <c r="K50" s="177"/>
      <c r="L50" s="175"/>
      <c r="M50" s="168"/>
      <c r="N50" s="168"/>
      <c r="O50" s="168"/>
      <c r="P50" s="176"/>
      <c r="Q50" s="168"/>
      <c r="R50" s="168"/>
      <c r="S50" s="169"/>
      <c r="T50" s="8"/>
      <c r="U50" s="59"/>
      <c r="V50" s="59"/>
    </row>
    <row r="51" spans="5:37" x14ac:dyDescent="0.3">
      <c r="E51" s="86" t="s">
        <v>41</v>
      </c>
      <c r="F51" s="244"/>
      <c r="G51" s="245"/>
      <c r="H51" s="246"/>
      <c r="I51" s="168"/>
      <c r="J51" s="168"/>
      <c r="K51" s="171"/>
      <c r="L51" s="172" t="s">
        <v>29</v>
      </c>
      <c r="M51" s="168"/>
      <c r="N51" s="168"/>
      <c r="O51" s="168"/>
      <c r="P51" s="173"/>
      <c r="Q51" s="161" t="s">
        <v>29</v>
      </c>
      <c r="R51" s="168"/>
      <c r="S51" s="169"/>
      <c r="T51" s="8"/>
      <c r="U51" s="59"/>
      <c r="V51" s="59"/>
    </row>
    <row r="52" spans="5:37" ht="4.5" customHeight="1" x14ac:dyDescent="0.3">
      <c r="E52" s="88"/>
      <c r="F52" s="168"/>
      <c r="G52" s="168"/>
      <c r="H52" s="168"/>
      <c r="I52" s="168"/>
      <c r="J52" s="168"/>
      <c r="K52" s="177"/>
      <c r="L52" s="175"/>
      <c r="M52" s="168"/>
      <c r="N52" s="168"/>
      <c r="O52" s="168"/>
      <c r="P52" s="176"/>
      <c r="Q52" s="168"/>
      <c r="R52" s="168"/>
      <c r="S52" s="169"/>
      <c r="T52" s="8"/>
      <c r="U52" s="59"/>
      <c r="V52" s="59"/>
    </row>
    <row r="53" spans="5:37" x14ac:dyDescent="0.3">
      <c r="E53" s="86" t="s">
        <v>42</v>
      </c>
      <c r="F53" s="244"/>
      <c r="G53" s="245"/>
      <c r="H53" s="246"/>
      <c r="I53" s="168"/>
      <c r="J53" s="168"/>
      <c r="K53" s="171"/>
      <c r="L53" s="172" t="s">
        <v>29</v>
      </c>
      <c r="M53" s="168"/>
      <c r="N53" s="168"/>
      <c r="O53" s="168"/>
      <c r="P53" s="173"/>
      <c r="Q53" s="161" t="s">
        <v>29</v>
      </c>
      <c r="R53" s="168"/>
      <c r="S53" s="169"/>
      <c r="T53" s="8"/>
      <c r="U53" s="59"/>
      <c r="V53" s="59"/>
      <c r="W53" s="59"/>
      <c r="X53" s="59"/>
      <c r="Y53" s="59"/>
      <c r="Z53" s="8"/>
      <c r="AA53" s="8"/>
      <c r="AB53" s="8"/>
      <c r="AC53" s="8"/>
      <c r="AD53" s="8"/>
      <c r="AE53" s="8"/>
      <c r="AF53" s="8"/>
      <c r="AG53" s="8"/>
      <c r="AH53" s="8"/>
      <c r="AI53" s="8"/>
      <c r="AJ53" s="8"/>
      <c r="AK53" s="8"/>
    </row>
    <row r="54" spans="5:37" ht="4.5" customHeight="1" x14ac:dyDescent="0.3">
      <c r="E54" s="88"/>
      <c r="F54" s="168"/>
      <c r="G54" s="168"/>
      <c r="H54" s="168"/>
      <c r="I54" s="168"/>
      <c r="J54" s="168"/>
      <c r="K54" s="177"/>
      <c r="L54" s="175"/>
      <c r="M54" s="168"/>
      <c r="N54" s="168"/>
      <c r="O54" s="168"/>
      <c r="P54" s="176"/>
      <c r="Q54" s="168"/>
      <c r="R54" s="168"/>
      <c r="S54" s="169"/>
      <c r="T54" s="8"/>
      <c r="U54" s="59"/>
      <c r="V54" s="59"/>
      <c r="W54" s="59"/>
      <c r="X54" s="59"/>
      <c r="Y54" s="59"/>
      <c r="Z54" s="8"/>
      <c r="AA54" s="8"/>
      <c r="AB54" s="8"/>
      <c r="AC54" s="8"/>
      <c r="AD54" s="8"/>
      <c r="AE54" s="8"/>
      <c r="AF54" s="8"/>
      <c r="AG54" s="8"/>
      <c r="AH54" s="8"/>
      <c r="AI54" s="8"/>
      <c r="AJ54" s="8"/>
      <c r="AK54" s="8"/>
    </row>
    <row r="55" spans="5:37" x14ac:dyDescent="0.3">
      <c r="E55" s="86" t="s">
        <v>43</v>
      </c>
      <c r="F55" s="244"/>
      <c r="G55" s="245"/>
      <c r="H55" s="246"/>
      <c r="I55" s="168"/>
      <c r="J55" s="168"/>
      <c r="K55" s="171"/>
      <c r="L55" s="172" t="s">
        <v>29</v>
      </c>
      <c r="M55" s="168"/>
      <c r="N55" s="168"/>
      <c r="O55" s="168"/>
      <c r="P55" s="173"/>
      <c r="Q55" s="161" t="s">
        <v>29</v>
      </c>
      <c r="R55" s="168"/>
      <c r="S55" s="169"/>
      <c r="T55" s="8"/>
      <c r="U55" s="59"/>
      <c r="V55" s="59"/>
      <c r="W55" s="59"/>
      <c r="X55" s="59"/>
      <c r="Y55" s="59"/>
      <c r="Z55" s="8"/>
      <c r="AA55" s="8"/>
      <c r="AB55" s="41"/>
      <c r="AC55" s="41"/>
      <c r="AD55" s="41"/>
      <c r="AE55" s="41"/>
      <c r="AF55" s="41"/>
      <c r="AG55" s="41"/>
      <c r="AH55" s="41"/>
      <c r="AI55" s="41"/>
      <c r="AJ55" s="8"/>
      <c r="AK55" s="8"/>
    </row>
    <row r="56" spans="5:37" ht="4.5" customHeight="1" x14ac:dyDescent="0.3">
      <c r="E56" s="167"/>
      <c r="F56" s="168"/>
      <c r="G56" s="168"/>
      <c r="H56" s="168"/>
      <c r="I56" s="168"/>
      <c r="J56" s="177"/>
      <c r="K56" s="177"/>
      <c r="L56" s="177"/>
      <c r="M56" s="168"/>
      <c r="N56" s="168"/>
      <c r="O56" s="168"/>
      <c r="P56" s="176"/>
      <c r="Q56" s="168"/>
      <c r="R56" s="168"/>
      <c r="S56" s="169"/>
      <c r="T56" s="8"/>
      <c r="U56" s="59"/>
      <c r="V56" s="59"/>
      <c r="W56" s="59"/>
      <c r="X56" s="59"/>
      <c r="Y56" s="59"/>
      <c r="Z56" s="8"/>
      <c r="AA56" s="8"/>
      <c r="AB56" s="8"/>
      <c r="AC56" s="8"/>
      <c r="AD56" s="8"/>
      <c r="AE56" s="8"/>
      <c r="AF56" s="8"/>
      <c r="AG56" s="8"/>
      <c r="AH56" s="8"/>
      <c r="AI56" s="8"/>
      <c r="AJ56" s="8"/>
      <c r="AK56" s="8"/>
    </row>
    <row r="57" spans="5:37" ht="14.25" customHeight="1" x14ac:dyDescent="0.3">
      <c r="E57" s="167"/>
      <c r="F57" s="178"/>
      <c r="G57" s="178"/>
      <c r="H57" s="178"/>
      <c r="I57" s="178"/>
      <c r="J57" s="178"/>
      <c r="K57" s="178"/>
      <c r="L57" s="178"/>
      <c r="M57" s="178"/>
      <c r="N57" s="168"/>
      <c r="O57" s="89" t="s">
        <v>44</v>
      </c>
      <c r="P57" s="39">
        <f>IF(ISNUMBER(SUM(P27+P29+P31+P33+P35+P37+P39+P41+P43+P45+P47+P49+P51+P53+P55)),SUM(P27+P29+P31+P33+P35+P37+P39+P41+P43+P45+P47+P49+P51+P53+P55),"")</f>
        <v>0</v>
      </c>
      <c r="Q57" s="40" t="s">
        <v>29</v>
      </c>
      <c r="R57" s="168"/>
      <c r="S57" s="169"/>
      <c r="T57" s="8"/>
      <c r="U57" s="59"/>
      <c r="V57" s="59"/>
      <c r="W57" s="59"/>
      <c r="X57" s="59"/>
      <c r="Y57" s="59"/>
      <c r="Z57" s="8"/>
      <c r="AA57" s="8"/>
      <c r="AB57" s="41"/>
      <c r="AC57" s="41"/>
      <c r="AD57" s="41"/>
      <c r="AE57" s="41"/>
      <c r="AF57" s="41"/>
      <c r="AG57" s="41"/>
      <c r="AH57" s="41"/>
      <c r="AI57" s="41"/>
      <c r="AJ57" s="8"/>
      <c r="AK57" s="41"/>
    </row>
    <row r="58" spans="5:37" ht="12" customHeight="1" thickBot="1" x14ac:dyDescent="0.35">
      <c r="E58" s="179"/>
      <c r="F58" s="180"/>
      <c r="G58" s="180"/>
      <c r="H58" s="180"/>
      <c r="I58" s="180"/>
      <c r="J58" s="180"/>
      <c r="K58" s="180"/>
      <c r="L58" s="180"/>
      <c r="M58" s="180"/>
      <c r="N58" s="180"/>
      <c r="O58" s="180"/>
      <c r="P58" s="180"/>
      <c r="Q58" s="180"/>
      <c r="R58" s="180"/>
      <c r="S58" s="181"/>
      <c r="T58" s="8"/>
      <c r="U58" s="59"/>
      <c r="V58" s="59"/>
      <c r="W58" s="59"/>
      <c r="X58" s="59"/>
      <c r="Y58" s="59"/>
      <c r="Z58" s="59"/>
      <c r="AA58" s="59"/>
      <c r="AB58" s="41"/>
      <c r="AC58" s="41"/>
      <c r="AD58" s="41"/>
      <c r="AE58" s="41"/>
      <c r="AF58" s="41"/>
      <c r="AG58" s="41"/>
      <c r="AH58" s="41"/>
      <c r="AI58" s="41"/>
      <c r="AJ58" s="8"/>
      <c r="AK58" s="41"/>
    </row>
    <row r="65" spans="5:37" ht="16.5" customHeight="1" x14ac:dyDescent="0.3">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row>
    <row r="66" spans="5:37" ht="79.5" customHeight="1" x14ac:dyDescent="0.3">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row>
  </sheetData>
  <sheetProtection algorithmName="SHA-512" hashValue="BXnL1PeH9oYYcp0PzxlSsYFXMTeIJD5WYp0+0m2ikK9LtySx7klZUbKB40D0wkqwrgQdpt+WkoOlAdOvJZ10Gw==" saltValue="E6nIPZ592pogMYAw+ukkqQ==" spinCount="100000" sheet="1" objects="1" scenarios="1"/>
  <protectedRanges>
    <protectedRange sqref="F8 F10 Y10 F12 E14 I14 I16 S16 F22 L22 S22 F27 F29 F31 F33 F35 F37 F39 F41 F43 F45 F47 F49 F51 F53 F55 K27 K29 K31 K33 K35 K37 K39 K41 K43 K45 K47 K49 K51 K53 K55 P27 P29 P31 P33 P35 P37 P39 P41 P43 P45 P47 P49 P51 P53 P55" name="RangoAol"/>
  </protectedRanges>
  <mergeCells count="38">
    <mergeCell ref="A1:AB2"/>
    <mergeCell ref="W10:X10"/>
    <mergeCell ref="Y10:AA10"/>
    <mergeCell ref="C12:E12"/>
    <mergeCell ref="Z4:AA4"/>
    <mergeCell ref="C8:E8"/>
    <mergeCell ref="C10:E10"/>
    <mergeCell ref="F10:U10"/>
    <mergeCell ref="F8:M8"/>
    <mergeCell ref="J25:M25"/>
    <mergeCell ref="C16:H16"/>
    <mergeCell ref="F12:AA12"/>
    <mergeCell ref="M16:R16"/>
    <mergeCell ref="I16:J16"/>
    <mergeCell ref="C14:D14"/>
    <mergeCell ref="E14:F14"/>
    <mergeCell ref="I14:U14"/>
    <mergeCell ref="C18:AA20"/>
    <mergeCell ref="O25:R25"/>
    <mergeCell ref="H22:K22"/>
    <mergeCell ref="N22:R22"/>
    <mergeCell ref="D22:E22"/>
    <mergeCell ref="F49:H49"/>
    <mergeCell ref="F51:H51"/>
    <mergeCell ref="F53:H53"/>
    <mergeCell ref="F55:H55"/>
    <mergeCell ref="F25:H25"/>
    <mergeCell ref="F35:H35"/>
    <mergeCell ref="F37:H37"/>
    <mergeCell ref="F39:H39"/>
    <mergeCell ref="F41:H41"/>
    <mergeCell ref="F43:H43"/>
    <mergeCell ref="F45:H45"/>
    <mergeCell ref="F47:H47"/>
    <mergeCell ref="F27:H27"/>
    <mergeCell ref="F29:H29"/>
    <mergeCell ref="F31:H31"/>
    <mergeCell ref="F33:H33"/>
  </mergeCells>
  <phoneticPr fontId="23" type="noConversion"/>
  <dataValidations count="10">
    <dataValidation type="textLength" operator="equal" allowBlank="1" showInputMessage="1" showErrorMessage="1" error="La referencia catastral es un código alfanumérico que está compuesto por 20 caracteres." sqref="E56:G56 F33:H33 F29:H29 F31:H31 F39:H39 F37:H37 F35:H35 F41:H41 F43:H43 F45:H45 F47:H47 F49:H51 F53:H55 F27">
      <formula1>20</formula1>
    </dataValidation>
    <dataValidation type="textLength" operator="equal" allowBlank="1" showInputMessage="1" showErrorMessage="1" error="9 caracteres sin introducir guiones ni puntos." sqref="Y10:AA10">
      <formula1>9</formula1>
    </dataValidation>
    <dataValidation type="whole" operator="greaterThanOrEqual" allowBlank="1" showInputMessage="1" showErrorMessage="1" error="La campaña de plantación ha de ser la de 2012-2013 o posterior." sqref="I16:J16">
      <formula1>2012</formula1>
    </dataValidation>
    <dataValidation type="list" allowBlank="1" showInputMessage="1" showErrorMessage="1" sqref="E14:F14">
      <formula1>Provincias</formula1>
    </dataValidation>
    <dataValidation type="whole" operator="greaterThanOrEqual" allowBlank="1" showInputMessage="1" showErrorMessage="1" error="El periodo de permanencia ha de ser de 30 años o superior." sqref="S16">
      <formula1>30</formula1>
    </dataValidation>
    <dataValidation type="list" allowBlank="1" showInputMessage="1" showErrorMessage="1" sqref="F8">
      <formula1>Tipo_solicitud</formula1>
    </dataValidation>
    <dataValidation type="decimal" operator="lessThanOrEqual" allowBlank="1" showInputMessage="1" showErrorMessage="1" error="La superficie de plantación ha de ser igual o inferior a la superficie de la parcela donde se encuentra." sqref="P27 P29 P31 P33 P39 P37 P35 P41 P43 P45 P47 P49:P51 P53:P56">
      <formula1>K27</formula1>
    </dataValidation>
    <dataValidation type="whole" operator="greaterThanOrEqual" allowBlank="1" showInputMessage="1" showErrorMessage="1" error="El nuevo año de plantación ha de ser posterior al año de inicio del proyecto (año 1)." sqref="F22">
      <formula1>I16</formula1>
    </dataValidation>
    <dataValidation type="whole" operator="greaterThanOrEqual" allowBlank="1" showInputMessage="1" showErrorMessage="1" error="El año de plantación 3 ha de ser posterior al año de plantación 2" sqref="L22">
      <formula1>F22</formula1>
    </dataValidation>
    <dataValidation type="whole" operator="greaterThanOrEqual" allowBlank="1" showInputMessage="1" showErrorMessage="1" error="El año de plantación 4 ha de ser posterior al año de plantación 3" sqref="S22">
      <formula1>L22</formula1>
    </dataValidation>
  </dataValidations>
  <pageMargins left="0.70866141732283472" right="0.70866141732283472" top="0.74803149606299213" bottom="0.74803149606299213" header="0.31496062992125984" footer="0.31496062992125984"/>
  <pageSetup paperSize="9"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showRowColHeaders="0" zoomScaleNormal="100" workbookViewId="0">
      <selection sqref="A1:T2"/>
    </sheetView>
  </sheetViews>
  <sheetFormatPr baseColWidth="10" defaultColWidth="11.42578125" defaultRowHeight="16.5" x14ac:dyDescent="0.3"/>
  <cols>
    <col min="1" max="1" width="4.85546875" style="2" customWidth="1"/>
    <col min="2" max="2" width="2.42578125" style="2" customWidth="1"/>
    <col min="3" max="3" width="5.85546875" style="2" customWidth="1"/>
    <col min="4" max="4" width="35.28515625" style="2" customWidth="1"/>
    <col min="5" max="5" width="9.7109375" style="2" customWidth="1"/>
    <col min="6" max="6" width="11.5703125" style="2" customWidth="1"/>
    <col min="7" max="7" width="10.7109375" style="2" customWidth="1"/>
    <col min="8" max="9" width="11.28515625" style="2" customWidth="1"/>
    <col min="10" max="10" width="11.85546875" style="2" customWidth="1"/>
    <col min="11" max="11" width="9.85546875" style="2" customWidth="1"/>
    <col min="12" max="12" width="3.85546875" style="2" customWidth="1"/>
    <col min="13" max="13" width="3.5703125" style="2" customWidth="1"/>
    <col min="14" max="14" width="9" style="2" customWidth="1"/>
    <col min="15" max="15" width="8.42578125" style="2" customWidth="1"/>
    <col min="16" max="16" width="7.140625" style="2" customWidth="1"/>
    <col min="17" max="17" width="2.7109375" style="2" customWidth="1"/>
    <col min="18" max="18" width="6.7109375" style="2" customWidth="1"/>
    <col min="19" max="19" width="5" style="2" customWidth="1"/>
    <col min="20" max="20" width="4.140625" style="2" customWidth="1"/>
    <col min="21" max="21" width="1.42578125" style="2" bestFit="1" customWidth="1"/>
    <col min="22" max="35" width="11.42578125" style="2" customWidth="1"/>
    <col min="36" max="16384" width="11.42578125" style="2"/>
  </cols>
  <sheetData>
    <row r="1" spans="1:21" ht="15" customHeight="1" x14ac:dyDescent="0.3">
      <c r="A1" s="294" t="s">
        <v>45</v>
      </c>
      <c r="B1" s="294"/>
      <c r="C1" s="294"/>
      <c r="D1" s="294"/>
      <c r="E1" s="294"/>
      <c r="F1" s="294"/>
      <c r="G1" s="294"/>
      <c r="H1" s="294"/>
      <c r="I1" s="294"/>
      <c r="J1" s="294"/>
      <c r="K1" s="294"/>
      <c r="L1" s="294"/>
      <c r="M1" s="294"/>
      <c r="N1" s="294"/>
      <c r="O1" s="294"/>
      <c r="P1" s="294"/>
      <c r="Q1" s="294"/>
      <c r="R1" s="294"/>
      <c r="S1" s="294"/>
      <c r="T1" s="294"/>
      <c r="U1" s="8"/>
    </row>
    <row r="2" spans="1:21" ht="17.25" customHeight="1" x14ac:dyDescent="0.3">
      <c r="A2" s="294"/>
      <c r="B2" s="294"/>
      <c r="C2" s="294"/>
      <c r="D2" s="294"/>
      <c r="E2" s="294"/>
      <c r="F2" s="294"/>
      <c r="G2" s="294"/>
      <c r="H2" s="294"/>
      <c r="I2" s="294"/>
      <c r="J2" s="294"/>
      <c r="K2" s="294"/>
      <c r="L2" s="294"/>
      <c r="M2" s="294"/>
      <c r="N2" s="294"/>
      <c r="O2" s="294"/>
      <c r="P2" s="294"/>
      <c r="Q2" s="294"/>
      <c r="R2" s="294"/>
      <c r="S2" s="294"/>
      <c r="T2" s="294"/>
      <c r="U2" s="8"/>
    </row>
    <row r="3" spans="1:21" ht="19.5" customHeight="1" x14ac:dyDescent="0.3">
      <c r="A3" s="8"/>
      <c r="B3" s="8"/>
      <c r="C3" s="8"/>
      <c r="D3" s="8"/>
      <c r="E3" s="8"/>
      <c r="F3" s="8"/>
      <c r="G3" s="8"/>
      <c r="H3" s="8"/>
      <c r="I3" s="8"/>
      <c r="J3" s="8"/>
      <c r="K3" s="8"/>
      <c r="L3" s="8"/>
      <c r="M3" s="8"/>
      <c r="N3" s="8"/>
      <c r="O3" s="8"/>
      <c r="P3" s="8"/>
      <c r="Q3" s="8"/>
      <c r="R3" s="8"/>
      <c r="S3" s="8"/>
      <c r="T3" s="8"/>
      <c r="U3" s="8"/>
    </row>
    <row r="4" spans="1:21" ht="10.5" customHeight="1" x14ac:dyDescent="0.3">
      <c r="A4" s="8"/>
      <c r="B4" s="5"/>
      <c r="C4" s="5"/>
      <c r="D4" s="5"/>
      <c r="E4" s="5"/>
      <c r="F4" s="5"/>
      <c r="G4" s="5"/>
      <c r="H4" s="5"/>
      <c r="I4" s="5"/>
      <c r="J4" s="5"/>
      <c r="K4" s="5"/>
      <c r="L4" s="5"/>
      <c r="M4" s="5"/>
      <c r="N4" s="5"/>
      <c r="O4" s="5"/>
      <c r="P4" s="5"/>
      <c r="Q4" s="5"/>
      <c r="R4" s="5"/>
      <c r="S4" s="5"/>
      <c r="T4" s="8"/>
      <c r="U4" s="8"/>
    </row>
    <row r="5" spans="1:21" ht="59.25" customHeight="1" x14ac:dyDescent="0.65">
      <c r="A5" s="8"/>
      <c r="B5" s="5"/>
      <c r="C5" s="5"/>
      <c r="D5" s="7"/>
      <c r="E5" s="26"/>
      <c r="F5" s="5"/>
      <c r="G5" s="5"/>
      <c r="H5" s="5"/>
      <c r="I5" s="5"/>
      <c r="J5" s="5"/>
      <c r="K5" s="5"/>
      <c r="L5" s="5"/>
      <c r="M5" s="5"/>
      <c r="N5" s="5"/>
      <c r="O5" s="5"/>
      <c r="P5" s="5"/>
      <c r="Q5" s="5"/>
      <c r="R5" s="5"/>
      <c r="S5" s="5"/>
      <c r="T5" s="8"/>
      <c r="U5" s="8"/>
    </row>
    <row r="6" spans="1:21" ht="21.75" customHeight="1" x14ac:dyDescent="0.3">
      <c r="A6" s="170"/>
      <c r="B6" s="8"/>
      <c r="C6" s="182"/>
      <c r="D6" s="182"/>
      <c r="E6" s="8"/>
      <c r="F6" s="8"/>
      <c r="G6" s="8"/>
      <c r="H6" s="8"/>
      <c r="I6" s="8"/>
      <c r="J6" s="8"/>
      <c r="K6" s="8"/>
      <c r="L6" s="8"/>
      <c r="M6" s="182"/>
      <c r="N6" s="182"/>
      <c r="O6" s="182"/>
      <c r="P6" s="182"/>
      <c r="Q6" s="182"/>
      <c r="R6" s="182"/>
      <c r="S6" s="182"/>
      <c r="T6" s="8"/>
      <c r="U6" s="8"/>
    </row>
    <row r="7" spans="1:21" ht="23.25" customHeight="1" x14ac:dyDescent="0.3">
      <c r="A7" s="8"/>
      <c r="B7" s="8"/>
      <c r="C7" s="280" t="s">
        <v>46</v>
      </c>
      <c r="D7" s="280"/>
      <c r="E7" s="280"/>
      <c r="F7" s="280"/>
      <c r="G7" s="280"/>
      <c r="H7" s="280"/>
      <c r="I7" s="280"/>
      <c r="J7" s="280"/>
      <c r="K7" s="280"/>
      <c r="L7" s="280"/>
      <c r="M7" s="280"/>
      <c r="N7" s="280"/>
      <c r="O7" s="280"/>
      <c r="P7" s="280"/>
      <c r="Q7" s="280"/>
      <c r="R7" s="280"/>
      <c r="S7" s="280"/>
      <c r="T7" s="8"/>
      <c r="U7" s="8"/>
    </row>
    <row r="8" spans="1:21" ht="23.25" customHeight="1" x14ac:dyDescent="0.3">
      <c r="A8" s="8"/>
      <c r="B8" s="8"/>
      <c r="C8" s="8"/>
      <c r="D8" s="8"/>
      <c r="E8" s="8"/>
      <c r="F8" s="8"/>
      <c r="G8" s="8"/>
      <c r="H8" s="8"/>
      <c r="I8" s="8"/>
      <c r="J8" s="8"/>
      <c r="K8" s="8"/>
      <c r="L8" s="8"/>
      <c r="M8" s="8"/>
      <c r="N8" s="8"/>
      <c r="O8" s="8"/>
      <c r="P8" s="8"/>
      <c r="Q8" s="8"/>
      <c r="R8" s="8"/>
      <c r="S8" s="8"/>
      <c r="T8" s="8"/>
      <c r="U8" s="8"/>
    </row>
    <row r="9" spans="1:21" ht="26.25" customHeight="1" x14ac:dyDescent="0.3">
      <c r="A9" s="8"/>
      <c r="B9" s="8"/>
      <c r="C9" s="211"/>
      <c r="D9" s="8"/>
      <c r="E9" s="8"/>
      <c r="F9" s="8"/>
      <c r="G9" s="8"/>
      <c r="H9" s="8"/>
      <c r="I9" s="8"/>
      <c r="J9" s="8"/>
      <c r="K9" s="8"/>
      <c r="L9" s="8"/>
      <c r="M9" s="8"/>
      <c r="N9" s="8"/>
      <c r="O9" s="8"/>
      <c r="P9" s="8"/>
      <c r="Q9" s="8"/>
      <c r="R9" s="8"/>
      <c r="S9" s="8"/>
      <c r="T9" s="8"/>
      <c r="U9" s="8"/>
    </row>
    <row r="10" spans="1:21" ht="8.25" customHeight="1" x14ac:dyDescent="0.3">
      <c r="A10" s="8"/>
      <c r="B10" s="8"/>
      <c r="C10" s="182"/>
      <c r="D10" s="182"/>
      <c r="E10" s="182"/>
      <c r="F10" s="182"/>
      <c r="G10" s="182"/>
      <c r="H10" s="182"/>
      <c r="I10" s="182"/>
      <c r="J10" s="8"/>
      <c r="K10" s="8"/>
      <c r="L10" s="8"/>
      <c r="M10" s="8"/>
      <c r="N10" s="8"/>
      <c r="O10" s="8"/>
      <c r="P10" s="8"/>
      <c r="Q10" s="182"/>
      <c r="R10" s="182"/>
      <c r="S10" s="182"/>
      <c r="T10" s="8"/>
      <c r="U10" s="8"/>
    </row>
    <row r="11" spans="1:21" ht="18" customHeight="1" x14ac:dyDescent="0.3">
      <c r="A11" s="8"/>
      <c r="B11" s="8"/>
      <c r="C11" s="182"/>
      <c r="D11" s="290" t="s">
        <v>47</v>
      </c>
      <c r="E11" s="283" t="s">
        <v>48</v>
      </c>
      <c r="F11" s="281" t="s">
        <v>49</v>
      </c>
      <c r="G11" s="292" t="s">
        <v>50</v>
      </c>
      <c r="H11" s="293"/>
      <c r="I11" s="182"/>
      <c r="J11" s="8"/>
      <c r="K11" s="8"/>
      <c r="L11" s="8"/>
      <c r="M11" s="8"/>
      <c r="N11" s="8"/>
      <c r="O11" s="8"/>
      <c r="P11" s="8"/>
      <c r="Q11" s="8"/>
      <c r="R11" s="8"/>
      <c r="S11" s="8"/>
      <c r="T11" s="8"/>
      <c r="U11" s="8"/>
    </row>
    <row r="12" spans="1:21" ht="22.5" customHeight="1" x14ac:dyDescent="0.3">
      <c r="A12" s="8"/>
      <c r="B12" s="8"/>
      <c r="C12" s="182"/>
      <c r="D12" s="291"/>
      <c r="E12" s="284"/>
      <c r="F12" s="282"/>
      <c r="G12" s="61" t="s">
        <v>51</v>
      </c>
      <c r="H12" s="101" t="s">
        <v>52</v>
      </c>
      <c r="I12" s="182"/>
      <c r="J12" s="8"/>
      <c r="K12" s="8"/>
      <c r="L12" s="8"/>
      <c r="M12" s="8"/>
      <c r="N12" s="8"/>
      <c r="O12" s="8"/>
      <c r="P12" s="8"/>
      <c r="Q12" s="8"/>
      <c r="R12" s="8"/>
      <c r="S12" s="8"/>
      <c r="T12" s="8"/>
      <c r="U12" s="8"/>
    </row>
    <row r="13" spans="1:21" ht="15" customHeight="1" x14ac:dyDescent="0.3">
      <c r="A13" s="8"/>
      <c r="B13" s="8"/>
      <c r="C13" s="182"/>
      <c r="D13" s="183"/>
      <c r="E13" s="184"/>
      <c r="F13" s="185"/>
      <c r="G13" s="186" t="str">
        <f>'Datos y cálculos'!E174</f>
        <v/>
      </c>
      <c r="H13" s="187" t="str">
        <f>'Datos y cálculos'!F174</f>
        <v/>
      </c>
      <c r="I13" s="182"/>
      <c r="J13" s="44"/>
      <c r="K13" s="279"/>
      <c r="L13" s="279"/>
      <c r="M13" s="279"/>
      <c r="N13" s="279"/>
      <c r="O13" s="279"/>
      <c r="P13" s="279"/>
      <c r="Q13" s="279"/>
      <c r="R13" s="279"/>
      <c r="S13" s="279"/>
      <c r="T13" s="6"/>
      <c r="U13" s="8"/>
    </row>
    <row r="14" spans="1:21" ht="15" customHeight="1" x14ac:dyDescent="0.3">
      <c r="A14" s="8"/>
      <c r="B14" s="8"/>
      <c r="C14" s="182"/>
      <c r="D14" s="183"/>
      <c r="E14" s="184"/>
      <c r="F14" s="185"/>
      <c r="G14" s="186" t="str">
        <f>'Datos y cálculos'!E175</f>
        <v/>
      </c>
      <c r="H14" s="187" t="str">
        <f>'Datos y cálculos'!F175</f>
        <v/>
      </c>
      <c r="I14" s="182"/>
      <c r="J14" s="44"/>
      <c r="K14" s="279"/>
      <c r="L14" s="279"/>
      <c r="M14" s="279"/>
      <c r="N14" s="279"/>
      <c r="O14" s="279"/>
      <c r="P14" s="279"/>
      <c r="Q14" s="279"/>
      <c r="R14" s="279"/>
      <c r="S14" s="279"/>
      <c r="T14" s="6"/>
      <c r="U14" s="8" t="s">
        <v>13</v>
      </c>
    </row>
    <row r="15" spans="1:21" ht="15" customHeight="1" x14ac:dyDescent="0.3">
      <c r="A15" s="8"/>
      <c r="B15" s="8"/>
      <c r="C15" s="8"/>
      <c r="D15" s="183"/>
      <c r="E15" s="184"/>
      <c r="F15" s="185"/>
      <c r="G15" s="186" t="str">
        <f>'Datos y cálculos'!E176</f>
        <v/>
      </c>
      <c r="H15" s="187" t="str">
        <f>'Datos y cálculos'!F176</f>
        <v/>
      </c>
      <c r="I15" s="182"/>
      <c r="J15" s="44"/>
      <c r="K15" s="279"/>
      <c r="L15" s="279"/>
      <c r="M15" s="279"/>
      <c r="N15" s="279"/>
      <c r="O15" s="279"/>
      <c r="P15" s="279"/>
      <c r="Q15" s="279"/>
      <c r="R15" s="279"/>
      <c r="S15" s="279"/>
      <c r="T15" s="8"/>
      <c r="U15" s="8"/>
    </row>
    <row r="16" spans="1:21" ht="15" customHeight="1" x14ac:dyDescent="0.3">
      <c r="C16" s="8"/>
      <c r="D16" s="183"/>
      <c r="E16" s="184"/>
      <c r="F16" s="185"/>
      <c r="G16" s="186" t="str">
        <f>'Datos y cálculos'!E177</f>
        <v/>
      </c>
      <c r="H16" s="187" t="str">
        <f>'Datos y cálculos'!F177</f>
        <v/>
      </c>
      <c r="I16" s="182"/>
      <c r="J16" s="8"/>
      <c r="K16" s="279"/>
      <c r="L16" s="279"/>
      <c r="M16" s="279"/>
      <c r="N16" s="279"/>
      <c r="O16" s="279"/>
      <c r="P16" s="279"/>
      <c r="Q16" s="279"/>
      <c r="R16" s="279"/>
      <c r="S16" s="279"/>
      <c r="T16" s="8"/>
      <c r="U16" s="8"/>
    </row>
    <row r="17" spans="3:21" ht="15" customHeight="1" x14ac:dyDescent="0.3">
      <c r="C17" s="8"/>
      <c r="D17" s="183"/>
      <c r="E17" s="184"/>
      <c r="F17" s="185"/>
      <c r="G17" s="186" t="str">
        <f>'Datos y cálculos'!E178</f>
        <v/>
      </c>
      <c r="H17" s="187" t="str">
        <f>'Datos y cálculos'!F178</f>
        <v/>
      </c>
      <c r="I17" s="182"/>
      <c r="J17" s="8"/>
      <c r="K17" s="279"/>
      <c r="L17" s="279"/>
      <c r="M17" s="279"/>
      <c r="N17" s="279"/>
      <c r="O17" s="279"/>
      <c r="P17" s="279"/>
      <c r="Q17" s="279"/>
      <c r="R17" s="279"/>
      <c r="S17" s="279"/>
      <c r="T17" s="8"/>
      <c r="U17" s="8"/>
    </row>
    <row r="18" spans="3:21" ht="15" customHeight="1" x14ac:dyDescent="0.3">
      <c r="C18" s="8"/>
      <c r="D18" s="183"/>
      <c r="E18" s="184"/>
      <c r="F18" s="47"/>
      <c r="G18" s="186" t="str">
        <f>'Datos y cálculos'!E179</f>
        <v/>
      </c>
      <c r="H18" s="187" t="str">
        <f>'Datos y cálculos'!F179</f>
        <v/>
      </c>
      <c r="I18" s="182"/>
      <c r="J18" s="8"/>
      <c r="K18" s="8"/>
      <c r="L18" s="8"/>
      <c r="M18" s="8"/>
      <c r="N18" s="8"/>
      <c r="O18" s="8"/>
      <c r="P18" s="8"/>
      <c r="Q18" s="8"/>
      <c r="R18" s="8"/>
      <c r="S18" s="8"/>
      <c r="T18" s="8"/>
      <c r="U18" s="8"/>
    </row>
    <row r="19" spans="3:21" ht="15" customHeight="1" x14ac:dyDescent="0.3">
      <c r="C19" s="8"/>
      <c r="D19" s="183"/>
      <c r="E19" s="184"/>
      <c r="F19" s="47"/>
      <c r="G19" s="186" t="str">
        <f>'Datos y cálculos'!E180</f>
        <v/>
      </c>
      <c r="H19" s="187" t="str">
        <f>'Datos y cálculos'!F180</f>
        <v/>
      </c>
      <c r="I19" s="182"/>
      <c r="J19" s="8"/>
      <c r="K19" s="8"/>
      <c r="L19" s="8"/>
      <c r="M19" s="8"/>
      <c r="N19" s="8"/>
      <c r="O19" s="8"/>
      <c r="P19" s="8"/>
      <c r="Q19" s="8"/>
      <c r="R19" s="8"/>
      <c r="S19" s="8"/>
      <c r="T19" s="8"/>
      <c r="U19" s="8"/>
    </row>
    <row r="20" spans="3:21" ht="15" customHeight="1" x14ac:dyDescent="0.3">
      <c r="C20" s="8"/>
      <c r="D20" s="183"/>
      <c r="E20" s="184"/>
      <c r="F20" s="47"/>
      <c r="G20" s="186" t="str">
        <f>'Datos y cálculos'!E181</f>
        <v/>
      </c>
      <c r="H20" s="187" t="str">
        <f>'Datos y cálculos'!F181</f>
        <v/>
      </c>
      <c r="I20" s="182"/>
      <c r="J20" s="8"/>
      <c r="K20" s="8"/>
      <c r="L20" s="8"/>
      <c r="M20" s="8"/>
      <c r="N20" s="8"/>
      <c r="O20" s="8"/>
      <c r="P20" s="8"/>
      <c r="Q20" s="8"/>
      <c r="R20" s="8"/>
      <c r="S20" s="8"/>
      <c r="T20" s="8"/>
      <c r="U20" s="8"/>
    </row>
    <row r="21" spans="3:21" ht="15" customHeight="1" x14ac:dyDescent="0.3">
      <c r="C21" s="8"/>
      <c r="D21" s="183"/>
      <c r="E21" s="184"/>
      <c r="F21" s="47"/>
      <c r="G21" s="186" t="str">
        <f>'Datos y cálculos'!E182</f>
        <v/>
      </c>
      <c r="H21" s="187" t="str">
        <f>'Datos y cálculos'!F182</f>
        <v/>
      </c>
      <c r="I21" s="182"/>
      <c r="J21" s="8"/>
      <c r="K21" s="8"/>
      <c r="L21" s="8"/>
      <c r="M21" s="8"/>
      <c r="N21" s="8"/>
      <c r="O21" s="8"/>
      <c r="P21" s="8"/>
      <c r="Q21" s="8"/>
      <c r="R21" s="8"/>
      <c r="S21" s="8"/>
      <c r="T21" s="6"/>
      <c r="U21" s="6"/>
    </row>
    <row r="22" spans="3:21" ht="15" customHeight="1" x14ac:dyDescent="0.3">
      <c r="C22" s="8"/>
      <c r="D22" s="183"/>
      <c r="E22" s="184"/>
      <c r="F22" s="47"/>
      <c r="G22" s="186" t="str">
        <f>'Datos y cálculos'!E183</f>
        <v/>
      </c>
      <c r="H22" s="187" t="str">
        <f>'Datos y cálculos'!F183</f>
        <v/>
      </c>
      <c r="I22" s="182"/>
      <c r="J22" s="8"/>
      <c r="K22" s="8"/>
      <c r="L22" s="8"/>
      <c r="M22" s="8"/>
      <c r="N22" s="8"/>
      <c r="O22" s="8"/>
      <c r="P22" s="8"/>
      <c r="Q22" s="8"/>
      <c r="R22" s="8"/>
      <c r="S22" s="8"/>
      <c r="T22" s="6"/>
      <c r="U22" s="6"/>
    </row>
    <row r="23" spans="3:21" ht="15" customHeight="1" x14ac:dyDescent="0.3">
      <c r="C23" s="8"/>
      <c r="D23" s="183"/>
      <c r="E23" s="184"/>
      <c r="F23" s="47"/>
      <c r="G23" s="186" t="str">
        <f>'Datos y cálculos'!E184</f>
        <v/>
      </c>
      <c r="H23" s="187" t="str">
        <f>'Datos y cálculos'!F184</f>
        <v/>
      </c>
      <c r="I23" s="182"/>
      <c r="J23" s="8"/>
      <c r="K23" s="8"/>
      <c r="L23" s="8"/>
      <c r="M23" s="8"/>
      <c r="N23" s="8"/>
      <c r="O23" s="8"/>
      <c r="P23" s="8"/>
      <c r="Q23" s="8"/>
      <c r="R23" s="8"/>
      <c r="S23" s="8"/>
      <c r="T23" s="6"/>
      <c r="U23" s="6"/>
    </row>
    <row r="24" spans="3:21" ht="15" customHeight="1" x14ac:dyDescent="0.3">
      <c r="C24" s="8"/>
      <c r="D24" s="183"/>
      <c r="E24" s="184"/>
      <c r="F24" s="47"/>
      <c r="G24" s="186" t="str">
        <f>'Datos y cálculos'!E185</f>
        <v/>
      </c>
      <c r="H24" s="187" t="str">
        <f>'Datos y cálculos'!F185</f>
        <v/>
      </c>
      <c r="I24" s="182"/>
      <c r="J24" s="8"/>
      <c r="K24" s="8"/>
      <c r="L24" s="8"/>
      <c r="M24" s="8"/>
      <c r="N24" s="8"/>
      <c r="O24" s="8"/>
      <c r="P24" s="8"/>
      <c r="Q24" s="8"/>
      <c r="R24" s="8"/>
      <c r="S24" s="8"/>
      <c r="T24" s="8"/>
      <c r="U24" s="8"/>
    </row>
    <row r="25" spans="3:21" ht="15" customHeight="1" x14ac:dyDescent="0.3">
      <c r="C25" s="8"/>
      <c r="D25" s="183"/>
      <c r="E25" s="184"/>
      <c r="F25" s="47"/>
      <c r="G25" s="186" t="str">
        <f>'Datos y cálculos'!E186</f>
        <v/>
      </c>
      <c r="H25" s="187" t="str">
        <f>'Datos y cálculos'!F186</f>
        <v/>
      </c>
      <c r="I25" s="182"/>
      <c r="J25" s="8"/>
      <c r="K25" s="8"/>
      <c r="L25" s="8"/>
      <c r="M25" s="8"/>
      <c r="N25" s="8"/>
      <c r="O25" s="8"/>
      <c r="P25" s="8"/>
      <c r="Q25" s="8"/>
      <c r="R25" s="8"/>
      <c r="S25" s="8"/>
      <c r="T25" s="8"/>
      <c r="U25" s="8"/>
    </row>
    <row r="26" spans="3:21" ht="15" customHeight="1" x14ac:dyDescent="0.3">
      <c r="C26" s="8"/>
      <c r="D26" s="183"/>
      <c r="E26" s="184"/>
      <c r="F26" s="47"/>
      <c r="G26" s="186" t="str">
        <f>'Datos y cálculos'!E187</f>
        <v/>
      </c>
      <c r="H26" s="187" t="str">
        <f>'Datos y cálculos'!F187</f>
        <v/>
      </c>
      <c r="I26" s="182"/>
      <c r="J26" s="8"/>
      <c r="K26" s="8"/>
      <c r="L26" s="8"/>
      <c r="M26" s="8"/>
      <c r="N26" s="8"/>
      <c r="O26" s="8"/>
      <c r="P26" s="8"/>
      <c r="Q26" s="8"/>
      <c r="R26" s="8"/>
      <c r="S26" s="8"/>
      <c r="T26" s="8"/>
      <c r="U26" s="8"/>
    </row>
    <row r="27" spans="3:21" ht="15" customHeight="1" x14ac:dyDescent="0.3">
      <c r="C27" s="8"/>
      <c r="D27" s="183"/>
      <c r="E27" s="184"/>
      <c r="F27" s="47"/>
      <c r="G27" s="186" t="str">
        <f>'Datos y cálculos'!E188</f>
        <v/>
      </c>
      <c r="H27" s="187" t="str">
        <f>'Datos y cálculos'!F188</f>
        <v/>
      </c>
      <c r="I27" s="182"/>
      <c r="J27" s="8"/>
      <c r="K27" s="8"/>
      <c r="L27" s="8"/>
      <c r="M27" s="8"/>
      <c r="N27" s="8"/>
      <c r="O27" s="8"/>
      <c r="P27" s="8"/>
      <c r="Q27" s="8"/>
      <c r="R27" s="8"/>
      <c r="S27" s="8"/>
      <c r="T27" s="8"/>
      <c r="U27" s="8"/>
    </row>
    <row r="28" spans="3:21" ht="15" customHeight="1" x14ac:dyDescent="0.3">
      <c r="C28" s="8"/>
      <c r="D28" s="183"/>
      <c r="E28" s="184"/>
      <c r="F28" s="47"/>
      <c r="G28" s="186" t="str">
        <f>'Datos y cálculos'!E189</f>
        <v/>
      </c>
      <c r="H28" s="187" t="str">
        <f>'Datos y cálculos'!F189</f>
        <v/>
      </c>
      <c r="I28" s="182"/>
      <c r="J28" s="8"/>
      <c r="K28" s="8"/>
      <c r="L28" s="8"/>
      <c r="M28" s="8"/>
      <c r="N28" s="8"/>
      <c r="O28" s="8"/>
      <c r="P28" s="8"/>
      <c r="Q28" s="8"/>
      <c r="R28" s="8"/>
      <c r="S28" s="8"/>
      <c r="T28" s="8"/>
      <c r="U28" s="8"/>
    </row>
    <row r="29" spans="3:21" ht="15" customHeight="1" x14ac:dyDescent="0.3">
      <c r="C29" s="8"/>
      <c r="D29" s="8"/>
      <c r="E29" s="8"/>
      <c r="F29" s="8"/>
      <c r="G29" s="8"/>
      <c r="H29" s="188">
        <f>IF(ISNUMBER(SUM(H13:H28)),SUM(H13:H28),"")</f>
        <v>0</v>
      </c>
      <c r="I29" s="182"/>
      <c r="J29" s="8"/>
      <c r="K29" s="8"/>
      <c r="L29" s="8"/>
      <c r="M29" s="8"/>
      <c r="N29" s="60"/>
      <c r="O29" s="60"/>
      <c r="P29" s="60"/>
      <c r="Q29" s="60"/>
      <c r="R29" s="60"/>
      <c r="S29" s="60"/>
      <c r="T29" s="8"/>
      <c r="U29" s="8"/>
    </row>
    <row r="30" spans="3:21" ht="11.25" customHeight="1" x14ac:dyDescent="0.3">
      <c r="C30" s="8"/>
      <c r="D30" s="8"/>
      <c r="E30" s="8"/>
      <c r="F30" s="8"/>
      <c r="G30" s="8"/>
      <c r="H30" s="8"/>
      <c r="I30" s="8"/>
      <c r="J30" s="8"/>
      <c r="K30" s="8"/>
      <c r="L30" s="8"/>
      <c r="M30" s="8"/>
      <c r="N30" s="8"/>
      <c r="O30" s="8"/>
      <c r="P30" s="8"/>
      <c r="Q30" s="8"/>
      <c r="R30" s="8"/>
      <c r="S30" s="8"/>
      <c r="T30" s="8"/>
      <c r="U30" s="8"/>
    </row>
    <row r="31" spans="3:21" x14ac:dyDescent="0.3">
      <c r="C31" s="8"/>
      <c r="D31" s="8"/>
      <c r="E31" s="8"/>
      <c r="F31" s="8"/>
      <c r="G31" s="8"/>
      <c r="H31" s="8"/>
      <c r="I31" s="8"/>
      <c r="J31" s="8"/>
      <c r="K31" s="8"/>
      <c r="L31" s="8"/>
      <c r="M31" s="8"/>
      <c r="N31" s="8"/>
      <c r="O31" s="8"/>
      <c r="P31" s="8"/>
      <c r="Q31" s="8"/>
      <c r="R31" s="8"/>
      <c r="S31" s="8"/>
      <c r="T31" s="8"/>
      <c r="U31" s="8"/>
    </row>
    <row r="32" spans="3:21" x14ac:dyDescent="0.3">
      <c r="C32" s="8"/>
      <c r="D32" s="8"/>
      <c r="E32" s="8"/>
      <c r="F32" s="8"/>
      <c r="G32" s="8"/>
      <c r="H32" s="8"/>
      <c r="I32" s="8"/>
      <c r="J32" s="8"/>
      <c r="K32" s="8"/>
      <c r="L32" s="8"/>
      <c r="M32" s="8"/>
      <c r="N32" s="8"/>
      <c r="O32" s="8"/>
      <c r="P32" s="8"/>
      <c r="Q32" s="8"/>
      <c r="R32" s="8"/>
      <c r="S32" s="8"/>
      <c r="T32" s="8"/>
      <c r="U32" s="8"/>
    </row>
    <row r="33" spans="3:22" x14ac:dyDescent="0.3">
      <c r="C33" s="8"/>
      <c r="D33" s="8"/>
      <c r="E33" s="8"/>
      <c r="F33" s="8"/>
      <c r="G33" s="8"/>
      <c r="H33" s="8"/>
      <c r="I33" s="8"/>
      <c r="J33" s="8"/>
      <c r="K33" s="8"/>
      <c r="L33" s="8"/>
      <c r="M33" s="8"/>
      <c r="N33" s="8"/>
      <c r="O33" s="8"/>
      <c r="P33" s="8"/>
      <c r="Q33" s="8"/>
      <c r="R33" s="8"/>
      <c r="S33" s="8"/>
      <c r="T33" s="8"/>
      <c r="U33" s="8"/>
    </row>
    <row r="34" spans="3:22" ht="23.25" customHeight="1" x14ac:dyDescent="0.3">
      <c r="C34" s="280" t="s">
        <v>56</v>
      </c>
      <c r="D34" s="280"/>
      <c r="E34" s="280"/>
      <c r="F34" s="280"/>
      <c r="G34" s="280"/>
      <c r="H34" s="280"/>
      <c r="I34" s="280"/>
      <c r="J34" s="280"/>
      <c r="K34" s="280"/>
      <c r="L34" s="280"/>
      <c r="M34" s="280"/>
      <c r="N34" s="280"/>
      <c r="O34" s="280"/>
      <c r="P34" s="280"/>
      <c r="Q34" s="280"/>
      <c r="R34" s="280"/>
      <c r="S34" s="280"/>
      <c r="T34" s="8"/>
      <c r="U34" s="8"/>
    </row>
    <row r="35" spans="3:22" ht="22.5" customHeight="1" x14ac:dyDescent="0.3">
      <c r="C35" s="64" t="s">
        <v>57</v>
      </c>
      <c r="D35" s="182"/>
      <c r="E35" s="182"/>
      <c r="F35" s="182"/>
      <c r="G35" s="182"/>
      <c r="H35" s="182"/>
      <c r="I35" s="182"/>
      <c r="J35" s="182"/>
      <c r="K35" s="182"/>
      <c r="L35" s="182"/>
      <c r="M35" s="182"/>
      <c r="N35" s="182"/>
      <c r="O35" s="182"/>
      <c r="P35" s="182"/>
      <c r="Q35" s="182"/>
      <c r="R35" s="182"/>
      <c r="S35" s="182"/>
      <c r="T35" s="8"/>
      <c r="U35" s="8"/>
    </row>
    <row r="36" spans="3:22" ht="8.25" customHeight="1" x14ac:dyDescent="0.3">
      <c r="D36" s="6"/>
      <c r="E36" s="6"/>
      <c r="F36" s="6"/>
      <c r="G36" s="6"/>
      <c r="H36" s="6"/>
      <c r="I36" s="6"/>
      <c r="J36" s="6"/>
      <c r="K36" s="6"/>
      <c r="L36" s="6"/>
      <c r="M36" s="6"/>
      <c r="N36" s="6"/>
      <c r="O36" s="6"/>
      <c r="P36" s="6"/>
      <c r="Q36" s="6"/>
      <c r="R36" s="6"/>
      <c r="S36" s="6"/>
      <c r="T36" s="8"/>
      <c r="U36" s="8"/>
      <c r="V36" s="8"/>
    </row>
    <row r="37" spans="3:22" ht="16.5" customHeight="1" x14ac:dyDescent="0.3">
      <c r="D37" s="290" t="s">
        <v>47</v>
      </c>
      <c r="E37" s="281" t="s">
        <v>58</v>
      </c>
      <c r="F37" s="281" t="s">
        <v>59</v>
      </c>
      <c r="G37" s="288" t="s">
        <v>60</v>
      </c>
      <c r="H37" s="283" t="s">
        <v>61</v>
      </c>
      <c r="I37" s="285" t="s">
        <v>62</v>
      </c>
      <c r="J37" s="286"/>
      <c r="K37" s="287"/>
      <c r="L37" s="8"/>
      <c r="M37" s="8"/>
      <c r="N37" s="8"/>
      <c r="O37" s="8"/>
      <c r="P37" s="8"/>
      <c r="Q37" s="8"/>
      <c r="R37" s="8"/>
      <c r="S37" s="8"/>
      <c r="T37" s="8"/>
      <c r="U37" s="8"/>
      <c r="V37" s="8"/>
    </row>
    <row r="38" spans="3:22" ht="30" customHeight="1" x14ac:dyDescent="0.3">
      <c r="D38" s="291"/>
      <c r="E38" s="282"/>
      <c r="F38" s="282"/>
      <c r="G38" s="289"/>
      <c r="H38" s="284"/>
      <c r="I38" s="62" t="s">
        <v>63</v>
      </c>
      <c r="J38" s="62" t="s">
        <v>64</v>
      </c>
      <c r="K38" s="102" t="s">
        <v>65</v>
      </c>
      <c r="L38" s="8"/>
      <c r="M38" s="8"/>
      <c r="N38" s="8"/>
      <c r="O38" s="8"/>
      <c r="P38" s="8"/>
      <c r="Q38" s="8"/>
      <c r="R38" s="8"/>
      <c r="S38" s="8"/>
      <c r="T38" s="8"/>
      <c r="U38" s="8"/>
      <c r="V38" s="8"/>
    </row>
    <row r="39" spans="3:22" ht="15" customHeight="1" x14ac:dyDescent="0.3">
      <c r="D39" s="183"/>
      <c r="E39" s="184"/>
      <c r="F39" s="189"/>
      <c r="G39" s="190"/>
      <c r="H39" s="185"/>
      <c r="I39" s="186" t="str">
        <f>'Datos y cálculos'!G202</f>
        <v/>
      </c>
      <c r="J39" s="187" t="str">
        <f>'Datos y cálculos'!I202</f>
        <v/>
      </c>
      <c r="K39" s="187" t="str">
        <f>'Datos y cálculos'!J202</f>
        <v/>
      </c>
      <c r="L39" s="8"/>
      <c r="M39" s="8"/>
      <c r="N39" s="8"/>
      <c r="O39" s="8"/>
      <c r="P39" s="8"/>
      <c r="Q39" s="8"/>
      <c r="R39" s="8"/>
      <c r="S39" s="8"/>
      <c r="T39" s="8"/>
      <c r="U39" s="8"/>
      <c r="V39" s="6"/>
    </row>
    <row r="40" spans="3:22" ht="15" customHeight="1" x14ac:dyDescent="0.3">
      <c r="D40" s="183"/>
      <c r="E40" s="184"/>
      <c r="F40" s="189"/>
      <c r="G40" s="190"/>
      <c r="H40" s="185"/>
      <c r="I40" s="186" t="str">
        <f>'Datos y cálculos'!G203</f>
        <v/>
      </c>
      <c r="J40" s="187" t="str">
        <f>'Datos y cálculos'!I203</f>
        <v/>
      </c>
      <c r="K40" s="187" t="str">
        <f>'Datos y cálculos'!J203</f>
        <v/>
      </c>
      <c r="L40" s="8"/>
      <c r="M40" s="8"/>
      <c r="N40" s="8"/>
      <c r="O40" s="8"/>
      <c r="P40" s="8"/>
      <c r="Q40" s="8"/>
      <c r="R40" s="8"/>
      <c r="S40" s="8"/>
      <c r="T40" s="8"/>
      <c r="U40" s="8"/>
      <c r="V40" s="6"/>
    </row>
    <row r="41" spans="3:22" ht="15" customHeight="1" x14ac:dyDescent="0.3">
      <c r="D41" s="183"/>
      <c r="E41" s="184"/>
      <c r="F41" s="189"/>
      <c r="G41" s="190"/>
      <c r="H41" s="185"/>
      <c r="I41" s="186" t="str">
        <f>'Datos y cálculos'!G204</f>
        <v/>
      </c>
      <c r="J41" s="187" t="str">
        <f>'Datos y cálculos'!I204</f>
        <v/>
      </c>
      <c r="K41" s="187" t="str">
        <f>'Datos y cálculos'!J204</f>
        <v/>
      </c>
      <c r="L41" s="8"/>
      <c r="M41" s="8"/>
      <c r="N41" s="8"/>
      <c r="O41" s="8"/>
      <c r="P41" s="43"/>
      <c r="Q41" s="8"/>
      <c r="R41" s="42"/>
      <c r="S41" s="42"/>
      <c r="T41" s="42"/>
      <c r="U41" s="42"/>
      <c r="V41" s="6"/>
    </row>
    <row r="42" spans="3:22" ht="15" customHeight="1" x14ac:dyDescent="0.3">
      <c r="D42" s="183"/>
      <c r="E42" s="184"/>
      <c r="F42" s="189"/>
      <c r="G42" s="190"/>
      <c r="H42" s="185"/>
      <c r="I42" s="186" t="str">
        <f>'Datos y cálculos'!G205</f>
        <v/>
      </c>
      <c r="J42" s="187" t="str">
        <f>'Datos y cálculos'!I205</f>
        <v/>
      </c>
      <c r="K42" s="187" t="str">
        <f>'Datos y cálculos'!J205</f>
        <v/>
      </c>
      <c r="L42" s="8"/>
      <c r="M42" s="8"/>
      <c r="N42" s="8"/>
      <c r="O42" s="8"/>
      <c r="P42" s="8"/>
      <c r="Q42" s="8"/>
      <c r="R42" s="8"/>
      <c r="S42" s="8"/>
      <c r="T42" s="8"/>
      <c r="U42" s="8"/>
      <c r="V42" s="6"/>
    </row>
    <row r="43" spans="3:22" ht="15" customHeight="1" x14ac:dyDescent="0.3">
      <c r="D43" s="183"/>
      <c r="E43" s="184"/>
      <c r="F43" s="189"/>
      <c r="G43" s="190"/>
      <c r="H43" s="185"/>
      <c r="I43" s="186" t="str">
        <f>'Datos y cálculos'!G206</f>
        <v/>
      </c>
      <c r="J43" s="187" t="str">
        <f>'Datos y cálculos'!I206</f>
        <v/>
      </c>
      <c r="K43" s="187" t="str">
        <f>'Datos y cálculos'!J206</f>
        <v/>
      </c>
      <c r="L43" s="8"/>
      <c r="M43" s="8"/>
      <c r="N43" s="8"/>
      <c r="O43" s="8"/>
      <c r="P43" s="8"/>
      <c r="Q43" s="8"/>
      <c r="R43" s="8"/>
      <c r="S43" s="8"/>
      <c r="T43" s="8"/>
      <c r="U43" s="8"/>
      <c r="V43" s="6"/>
    </row>
    <row r="44" spans="3:22" ht="15" customHeight="1" x14ac:dyDescent="0.3">
      <c r="D44" s="183"/>
      <c r="E44" s="184"/>
      <c r="F44" s="189"/>
      <c r="G44" s="190"/>
      <c r="H44" s="47"/>
      <c r="I44" s="186" t="str">
        <f>'Datos y cálculos'!G207</f>
        <v/>
      </c>
      <c r="J44" s="187" t="str">
        <f>'Datos y cálculos'!I207</f>
        <v/>
      </c>
      <c r="K44" s="187" t="str">
        <f>'Datos y cálculos'!J207</f>
        <v/>
      </c>
      <c r="L44" s="8"/>
      <c r="M44" s="8"/>
      <c r="N44" s="8"/>
      <c r="O44" s="8"/>
      <c r="P44" s="8"/>
      <c r="Q44" s="8"/>
      <c r="R44" s="8"/>
      <c r="S44" s="8"/>
      <c r="T44" s="8"/>
      <c r="U44" s="8"/>
      <c r="V44" s="6"/>
    </row>
    <row r="45" spans="3:22" ht="15" customHeight="1" x14ac:dyDescent="0.3">
      <c r="D45" s="183"/>
      <c r="E45" s="184"/>
      <c r="F45" s="189"/>
      <c r="G45" s="48"/>
      <c r="H45" s="47"/>
      <c r="I45" s="186" t="str">
        <f>'Datos y cálculos'!G208</f>
        <v/>
      </c>
      <c r="J45" s="187" t="str">
        <f>'Datos y cálculos'!I208</f>
        <v/>
      </c>
      <c r="K45" s="187" t="str">
        <f>'Datos y cálculos'!J208</f>
        <v/>
      </c>
      <c r="L45" s="8"/>
      <c r="M45" s="8"/>
      <c r="N45" s="8"/>
      <c r="O45" s="8"/>
      <c r="P45" s="8"/>
      <c r="Q45" s="8"/>
      <c r="R45" s="8"/>
      <c r="S45" s="8"/>
      <c r="T45" s="8"/>
      <c r="U45" s="8"/>
      <c r="V45" s="6"/>
    </row>
    <row r="46" spans="3:22" ht="15" customHeight="1" x14ac:dyDescent="0.3">
      <c r="D46" s="183"/>
      <c r="E46" s="184"/>
      <c r="F46" s="189"/>
      <c r="G46" s="48"/>
      <c r="H46" s="47"/>
      <c r="I46" s="186" t="str">
        <f>'Datos y cálculos'!G209</f>
        <v/>
      </c>
      <c r="J46" s="187" t="str">
        <f>'Datos y cálculos'!I209</f>
        <v/>
      </c>
      <c r="K46" s="187" t="str">
        <f>'Datos y cálculos'!J209</f>
        <v/>
      </c>
      <c r="L46" s="8"/>
      <c r="M46" s="45"/>
      <c r="N46" s="72"/>
      <c r="O46" s="72"/>
      <c r="P46" s="72"/>
      <c r="Q46" s="72"/>
      <c r="R46" s="72"/>
      <c r="S46" s="72"/>
      <c r="T46" s="72"/>
      <c r="U46" s="72"/>
      <c r="V46" s="8"/>
    </row>
    <row r="47" spans="3:22" ht="15" customHeight="1" x14ac:dyDescent="0.3">
      <c r="D47" s="183"/>
      <c r="E47" s="184"/>
      <c r="F47" s="189"/>
      <c r="G47" s="48"/>
      <c r="H47" s="47"/>
      <c r="I47" s="186" t="str">
        <f>'Datos y cálculos'!G210</f>
        <v/>
      </c>
      <c r="J47" s="187" t="str">
        <f>'Datos y cálculos'!I210</f>
        <v/>
      </c>
      <c r="K47" s="187" t="str">
        <f>'Datos y cálculos'!J210</f>
        <v/>
      </c>
      <c r="L47" s="8"/>
      <c r="M47" s="45"/>
      <c r="N47" s="73"/>
      <c r="O47" s="73"/>
      <c r="P47" s="73"/>
      <c r="Q47" s="73"/>
      <c r="R47" s="73"/>
      <c r="S47" s="73"/>
      <c r="T47" s="73"/>
      <c r="U47" s="73"/>
      <c r="V47" s="8"/>
    </row>
    <row r="48" spans="3:22" ht="15" customHeight="1" x14ac:dyDescent="0.3">
      <c r="D48" s="183"/>
      <c r="E48" s="184"/>
      <c r="F48" s="189"/>
      <c r="G48" s="48"/>
      <c r="H48" s="47"/>
      <c r="I48" s="186" t="str">
        <f>'Datos y cálculos'!G211</f>
        <v/>
      </c>
      <c r="J48" s="187" t="str">
        <f>'Datos y cálculos'!I211</f>
        <v/>
      </c>
      <c r="K48" s="187" t="str">
        <f>'Datos y cálculos'!J211</f>
        <v/>
      </c>
      <c r="L48" s="8"/>
      <c r="M48" s="8"/>
      <c r="N48" s="73"/>
      <c r="O48" s="73"/>
      <c r="P48" s="73"/>
      <c r="Q48" s="73"/>
      <c r="R48" s="73"/>
      <c r="S48" s="73"/>
      <c r="T48" s="73"/>
      <c r="U48" s="73"/>
      <c r="V48" s="8"/>
    </row>
    <row r="49" spans="4:22" ht="15" customHeight="1" x14ac:dyDescent="0.3">
      <c r="D49" s="183"/>
      <c r="E49" s="184"/>
      <c r="F49" s="189"/>
      <c r="G49" s="48"/>
      <c r="H49" s="47"/>
      <c r="I49" s="186" t="str">
        <f>'Datos y cálculos'!G212</f>
        <v/>
      </c>
      <c r="J49" s="187" t="str">
        <f>'Datos y cálculos'!I212</f>
        <v/>
      </c>
      <c r="K49" s="187" t="str">
        <f>'Datos y cálculos'!J212</f>
        <v/>
      </c>
      <c r="L49" s="8"/>
      <c r="M49" s="8"/>
      <c r="N49" s="73"/>
      <c r="O49" s="73"/>
      <c r="P49" s="73"/>
      <c r="Q49" s="73"/>
      <c r="R49" s="73"/>
      <c r="S49" s="73"/>
      <c r="T49" s="73"/>
      <c r="U49" s="73"/>
      <c r="V49" s="8"/>
    </row>
    <row r="50" spans="4:22" ht="15" customHeight="1" x14ac:dyDescent="0.3">
      <c r="D50" s="183"/>
      <c r="E50" s="184"/>
      <c r="F50" s="189"/>
      <c r="G50" s="48"/>
      <c r="H50" s="47"/>
      <c r="I50" s="186" t="str">
        <f>'Datos y cálculos'!G213</f>
        <v/>
      </c>
      <c r="J50" s="187" t="str">
        <f>'Datos y cálculos'!I213</f>
        <v/>
      </c>
      <c r="K50" s="187" t="str">
        <f>'Datos y cálculos'!J213</f>
        <v/>
      </c>
      <c r="L50" s="8"/>
      <c r="M50" s="45"/>
      <c r="N50" s="71"/>
      <c r="O50" s="71"/>
      <c r="P50" s="71"/>
      <c r="Q50" s="71"/>
      <c r="R50" s="71"/>
      <c r="S50" s="71"/>
      <c r="T50" s="71"/>
      <c r="U50" s="71"/>
      <c r="V50" s="8"/>
    </row>
    <row r="51" spans="4:22" ht="15" customHeight="1" x14ac:dyDescent="0.3">
      <c r="D51" s="183"/>
      <c r="E51" s="184"/>
      <c r="F51" s="189"/>
      <c r="G51" s="48"/>
      <c r="H51" s="47"/>
      <c r="I51" s="186" t="str">
        <f>'Datos y cálculos'!G214</f>
        <v/>
      </c>
      <c r="J51" s="187" t="str">
        <f>'Datos y cálculos'!I214</f>
        <v/>
      </c>
      <c r="K51" s="187" t="str">
        <f>'Datos y cálculos'!J214</f>
        <v/>
      </c>
      <c r="L51" s="8"/>
      <c r="M51" s="8"/>
      <c r="N51" s="71"/>
      <c r="O51" s="71"/>
      <c r="P51" s="71"/>
      <c r="Q51" s="71"/>
      <c r="R51" s="71"/>
      <c r="S51" s="71"/>
      <c r="T51" s="71"/>
      <c r="U51" s="71"/>
      <c r="V51" s="8"/>
    </row>
    <row r="52" spans="4:22" ht="15" customHeight="1" x14ac:dyDescent="0.3">
      <c r="D52" s="183"/>
      <c r="E52" s="184"/>
      <c r="F52" s="189"/>
      <c r="G52" s="48"/>
      <c r="H52" s="47"/>
      <c r="I52" s="186" t="str">
        <f>'Datos y cálculos'!G215</f>
        <v/>
      </c>
      <c r="J52" s="187" t="str">
        <f>'Datos y cálculos'!I215</f>
        <v/>
      </c>
      <c r="K52" s="187" t="str">
        <f>'Datos y cálculos'!J215</f>
        <v/>
      </c>
      <c r="L52" s="8"/>
      <c r="M52" s="8"/>
      <c r="N52" s="71"/>
      <c r="O52" s="71"/>
      <c r="P52" s="71"/>
      <c r="Q52" s="71"/>
      <c r="R52" s="71"/>
      <c r="S52" s="71"/>
      <c r="T52" s="71"/>
      <c r="U52" s="71"/>
    </row>
    <row r="53" spans="4:22" ht="15" customHeight="1" x14ac:dyDescent="0.3">
      <c r="D53" s="183"/>
      <c r="E53" s="184"/>
      <c r="F53" s="189"/>
      <c r="G53" s="48"/>
      <c r="H53" s="47"/>
      <c r="I53" s="186" t="str">
        <f>'Datos y cálculos'!G216</f>
        <v/>
      </c>
      <c r="J53" s="187" t="str">
        <f>'Datos y cálculos'!I216</f>
        <v/>
      </c>
      <c r="K53" s="187" t="str">
        <f>'Datos y cálculos'!J216</f>
        <v/>
      </c>
      <c r="L53" s="8"/>
      <c r="M53" s="45"/>
      <c r="N53" s="72"/>
      <c r="O53" s="72"/>
      <c r="P53" s="72"/>
      <c r="Q53" s="72"/>
      <c r="R53" s="72"/>
      <c r="S53" s="72"/>
      <c r="T53" s="72"/>
      <c r="U53" s="72"/>
    </row>
    <row r="54" spans="4:22" x14ac:dyDescent="0.3">
      <c r="D54" s="8"/>
      <c r="E54" s="8"/>
      <c r="F54" s="8"/>
      <c r="G54" s="188">
        <f>IF(ISNUMBER(SUM(G39:G53)),SUM(G39:G53),"")</f>
        <v>0</v>
      </c>
      <c r="H54" s="8"/>
      <c r="I54" s="8"/>
      <c r="J54" s="188">
        <f>IF(ISNUMBER(SUM(J39:J53)),SUM(J39:J53),"")</f>
        <v>0</v>
      </c>
      <c r="K54" s="8"/>
      <c r="L54" s="8"/>
      <c r="M54" s="8"/>
      <c r="N54" s="8"/>
      <c r="O54" s="8"/>
      <c r="P54" s="8"/>
      <c r="Q54" s="8"/>
      <c r="R54" s="8"/>
      <c r="S54" s="8"/>
      <c r="T54" s="8"/>
      <c r="U54" s="8"/>
    </row>
    <row r="55" spans="4:22" ht="16.5" customHeight="1" x14ac:dyDescent="0.3">
      <c r="D55" s="8"/>
      <c r="E55" s="8"/>
      <c r="F55" s="8"/>
      <c r="G55" s="8"/>
      <c r="H55" s="8"/>
      <c r="I55" s="8"/>
      <c r="J55" s="8"/>
      <c r="K55" s="8"/>
      <c r="L55" s="8"/>
      <c r="M55" s="8"/>
      <c r="N55" s="8"/>
      <c r="O55" s="8"/>
      <c r="P55" s="8"/>
      <c r="Q55" s="8"/>
      <c r="R55" s="8"/>
      <c r="S55" s="8"/>
      <c r="T55" s="8"/>
      <c r="U55" s="8"/>
    </row>
    <row r="56" spans="4:22" ht="16.5" customHeight="1" x14ac:dyDescent="0.3">
      <c r="D56" s="8"/>
      <c r="E56" s="8"/>
      <c r="F56" s="8"/>
      <c r="G56" s="8"/>
      <c r="H56" s="8"/>
      <c r="I56" s="8"/>
      <c r="J56" s="8"/>
      <c r="K56" s="8"/>
      <c r="L56" s="8"/>
      <c r="M56" s="8"/>
      <c r="N56" s="8"/>
      <c r="O56" s="8"/>
      <c r="P56" s="8"/>
      <c r="Q56" s="8"/>
      <c r="R56" s="8"/>
      <c r="S56" s="8"/>
      <c r="T56" s="8"/>
      <c r="U56" s="8"/>
    </row>
    <row r="57" spans="4:22" ht="16.5" customHeight="1" x14ac:dyDescent="0.3">
      <c r="D57" s="8"/>
      <c r="E57" s="8"/>
      <c r="F57" s="8"/>
      <c r="G57" s="8"/>
      <c r="H57" s="8"/>
      <c r="I57" s="8"/>
      <c r="J57" s="8"/>
      <c r="K57" s="8"/>
      <c r="L57" s="8"/>
      <c r="M57" s="8"/>
      <c r="N57" s="8"/>
      <c r="O57" s="8"/>
      <c r="P57" s="8"/>
      <c r="Q57" s="8"/>
      <c r="R57" s="8"/>
      <c r="S57" s="8"/>
      <c r="T57" s="8"/>
      <c r="U57" s="8"/>
    </row>
    <row r="58" spans="4:22" ht="16.5" customHeight="1" x14ac:dyDescent="0.3">
      <c r="D58" s="8"/>
      <c r="E58" s="8"/>
      <c r="F58" s="8"/>
      <c r="G58" s="8"/>
      <c r="H58" s="8"/>
      <c r="I58" s="8"/>
      <c r="J58" s="8"/>
      <c r="K58" s="8"/>
      <c r="L58" s="8"/>
      <c r="M58" s="8"/>
      <c r="N58" s="8"/>
      <c r="O58" s="8"/>
      <c r="P58" s="8"/>
      <c r="Q58" s="8"/>
      <c r="R58" s="8"/>
      <c r="S58" s="8"/>
      <c r="T58" s="8"/>
      <c r="U58" s="8"/>
    </row>
    <row r="59" spans="4:22" ht="16.5" customHeight="1" x14ac:dyDescent="0.3">
      <c r="D59" s="8"/>
      <c r="E59" s="8"/>
      <c r="F59" s="8"/>
      <c r="G59" s="8"/>
      <c r="H59" s="8"/>
      <c r="I59" s="8"/>
      <c r="J59" s="8"/>
      <c r="K59" s="8"/>
      <c r="L59" s="8"/>
      <c r="M59" s="8"/>
      <c r="N59" s="8"/>
      <c r="O59" s="8"/>
      <c r="P59" s="8"/>
      <c r="Q59" s="8"/>
      <c r="R59" s="8"/>
      <c r="S59" s="8"/>
      <c r="T59" s="8"/>
      <c r="U59" s="8"/>
    </row>
    <row r="60" spans="4:22" ht="33.75" customHeight="1" x14ac:dyDescent="0.3">
      <c r="D60" s="8"/>
      <c r="E60" s="8"/>
      <c r="F60" s="8"/>
      <c r="G60" s="8"/>
      <c r="H60" s="8"/>
      <c r="I60" s="8"/>
      <c r="J60" s="8"/>
      <c r="K60" s="8"/>
      <c r="L60" s="8"/>
      <c r="M60" s="8"/>
      <c r="N60" s="8"/>
      <c r="O60" s="8"/>
      <c r="P60" s="8"/>
      <c r="Q60" s="8"/>
      <c r="R60" s="8"/>
      <c r="S60" s="8"/>
      <c r="T60" s="8"/>
      <c r="U60" s="8"/>
    </row>
    <row r="61" spans="4:22" ht="16.5" customHeight="1" x14ac:dyDescent="0.3">
      <c r="D61" s="8"/>
      <c r="E61" s="8"/>
      <c r="F61" s="8"/>
      <c r="G61" s="8"/>
      <c r="H61" s="8"/>
      <c r="I61" s="8"/>
      <c r="J61" s="8"/>
      <c r="K61" s="8"/>
      <c r="L61" s="8"/>
      <c r="M61" s="8"/>
      <c r="N61" s="8"/>
      <c r="O61" s="8"/>
      <c r="P61" s="8"/>
      <c r="Q61" s="8"/>
      <c r="R61" s="8"/>
      <c r="S61" s="8"/>
      <c r="T61" s="8"/>
      <c r="U61" s="8"/>
    </row>
    <row r="62" spans="4:22" ht="16.5" customHeight="1" x14ac:dyDescent="0.3">
      <c r="D62" s="8"/>
      <c r="E62" s="8"/>
      <c r="F62" s="8"/>
      <c r="G62" s="8"/>
      <c r="H62" s="8"/>
      <c r="I62" s="8"/>
      <c r="J62" s="8"/>
      <c r="K62" s="8"/>
      <c r="L62" s="8"/>
      <c r="M62" s="8"/>
      <c r="N62" s="8"/>
      <c r="O62" s="8"/>
      <c r="P62" s="8"/>
      <c r="Q62" s="8"/>
      <c r="R62" s="8"/>
      <c r="S62" s="8"/>
      <c r="T62" s="8"/>
      <c r="U62" s="8"/>
    </row>
    <row r="63" spans="4:22" ht="16.5" customHeight="1" x14ac:dyDescent="0.3">
      <c r="D63" s="8"/>
      <c r="E63" s="8"/>
      <c r="F63" s="8"/>
      <c r="G63" s="8"/>
      <c r="H63" s="8"/>
      <c r="I63" s="8"/>
      <c r="J63" s="8"/>
      <c r="K63" s="8"/>
      <c r="L63" s="8"/>
      <c r="M63" s="8"/>
      <c r="N63" s="8"/>
      <c r="O63" s="8"/>
      <c r="P63" s="8"/>
      <c r="Q63" s="8"/>
      <c r="R63" s="8"/>
      <c r="S63" s="8"/>
      <c r="T63" s="8"/>
      <c r="U63" s="8"/>
    </row>
    <row r="64" spans="4:22" ht="16.5" customHeight="1" x14ac:dyDescent="0.3">
      <c r="D64" s="8"/>
      <c r="E64" s="8"/>
      <c r="F64" s="8"/>
      <c r="G64" s="8"/>
      <c r="H64" s="8"/>
      <c r="I64" s="8"/>
      <c r="J64" s="8"/>
      <c r="K64" s="8"/>
      <c r="L64" s="8"/>
      <c r="M64" s="8"/>
      <c r="N64" s="8"/>
      <c r="O64" s="8"/>
      <c r="P64" s="8"/>
      <c r="Q64" s="8"/>
      <c r="R64" s="8"/>
      <c r="S64" s="8"/>
      <c r="T64" s="8"/>
      <c r="U64" s="8"/>
    </row>
    <row r="65" spans="2:21" ht="16.5" customHeight="1" x14ac:dyDescent="0.3">
      <c r="D65" s="8"/>
      <c r="E65" s="8"/>
      <c r="F65" s="8"/>
      <c r="G65" s="8"/>
      <c r="H65" s="8"/>
      <c r="I65" s="8"/>
      <c r="J65" s="8"/>
      <c r="K65" s="8"/>
      <c r="L65" s="8"/>
      <c r="M65" s="8"/>
      <c r="N65" s="8"/>
      <c r="O65" s="8"/>
      <c r="P65" s="8"/>
      <c r="Q65" s="8"/>
      <c r="R65" s="8"/>
      <c r="S65" s="8"/>
      <c r="T65" s="8"/>
      <c r="U65" s="8"/>
    </row>
    <row r="66" spans="2:21" ht="16.5" customHeight="1" x14ac:dyDescent="0.3">
      <c r="D66" s="8"/>
      <c r="E66" s="8"/>
      <c r="F66" s="8"/>
      <c r="G66" s="8"/>
      <c r="H66" s="8"/>
      <c r="I66" s="8"/>
      <c r="J66" s="8"/>
      <c r="K66" s="8"/>
      <c r="L66" s="8"/>
      <c r="M66" s="8"/>
      <c r="N66" s="8"/>
      <c r="O66" s="8"/>
      <c r="P66" s="8"/>
      <c r="Q66" s="8"/>
      <c r="R66" s="8"/>
      <c r="S66" s="8"/>
      <c r="T66" s="8"/>
      <c r="U66" s="8"/>
    </row>
    <row r="67" spans="2:21" ht="16.5" customHeight="1" x14ac:dyDescent="0.3">
      <c r="D67" s="8"/>
      <c r="E67" s="8"/>
      <c r="F67" s="8"/>
      <c r="G67" s="8"/>
      <c r="H67" s="8"/>
      <c r="I67" s="8"/>
      <c r="J67" s="8"/>
      <c r="K67" s="8"/>
      <c r="L67" s="8"/>
      <c r="M67" s="8"/>
      <c r="N67" s="8"/>
      <c r="O67" s="8"/>
      <c r="P67" s="8"/>
      <c r="Q67" s="8"/>
      <c r="R67" s="8"/>
      <c r="S67" s="8"/>
      <c r="T67" s="8"/>
      <c r="U67" s="8"/>
    </row>
    <row r="68" spans="2:21" ht="16.5" customHeight="1" x14ac:dyDescent="0.3">
      <c r="B68" s="8"/>
      <c r="C68" s="8"/>
      <c r="D68" s="8"/>
      <c r="E68" s="8"/>
      <c r="F68" s="8"/>
      <c r="G68" s="8"/>
      <c r="H68" s="8"/>
      <c r="I68" s="8"/>
      <c r="J68" s="8"/>
      <c r="K68" s="8"/>
      <c r="L68" s="8"/>
      <c r="M68" s="8"/>
      <c r="N68" s="8"/>
      <c r="O68" s="8"/>
      <c r="P68" s="8"/>
      <c r="Q68" s="8"/>
      <c r="R68" s="8"/>
      <c r="S68" s="8"/>
      <c r="T68" s="8"/>
      <c r="U68" s="8"/>
    </row>
    <row r="69" spans="2:21" ht="16.5" customHeight="1" x14ac:dyDescent="0.3">
      <c r="B69" s="8"/>
      <c r="C69" s="8"/>
      <c r="D69" s="8"/>
      <c r="E69" s="8"/>
      <c r="F69" s="8"/>
      <c r="G69" s="8"/>
      <c r="H69" s="8"/>
      <c r="I69" s="8"/>
      <c r="J69" s="8"/>
      <c r="K69" s="8"/>
      <c r="L69" s="8"/>
      <c r="M69" s="8"/>
      <c r="N69" s="8"/>
      <c r="O69" s="8"/>
      <c r="P69" s="8"/>
      <c r="Q69" s="8"/>
      <c r="R69" s="8"/>
      <c r="S69" s="8"/>
      <c r="T69" s="8"/>
      <c r="U69" s="8"/>
    </row>
    <row r="70" spans="2:21" ht="16.5" customHeight="1" x14ac:dyDescent="0.3">
      <c r="D70" s="8"/>
    </row>
    <row r="71" spans="2:21" ht="16.5" customHeight="1" x14ac:dyDescent="0.3"/>
  </sheetData>
  <sheetProtection algorithmName="SHA-512" hashValue="kD7Pc2A1oM6Ic9r07RZLk53irDbsO850+94dRi3moAibnZ1XSxHMMCaqfLHkpRn+Xtxtb/DHKjyOMoIj3tyYYQ==" saltValue="xLRego85eayLOSGheSlIKg==" spinCount="100000" sheet="1" objects="1" scenarios="1"/>
  <protectedRanges>
    <protectedRange sqref="D39:H53 D13:F28" name="Rango1"/>
  </protectedRanges>
  <dataConsolidate/>
  <mergeCells count="16">
    <mergeCell ref="G11:H11"/>
    <mergeCell ref="A1:T2"/>
    <mergeCell ref="F11:F12"/>
    <mergeCell ref="C7:S7"/>
    <mergeCell ref="D11:D12"/>
    <mergeCell ref="E11:E12"/>
    <mergeCell ref="K15:S17"/>
    <mergeCell ref="K13:S13"/>
    <mergeCell ref="C34:S34"/>
    <mergeCell ref="K14:S14"/>
    <mergeCell ref="E37:E38"/>
    <mergeCell ref="H37:H38"/>
    <mergeCell ref="I37:K37"/>
    <mergeCell ref="F37:F38"/>
    <mergeCell ref="G37:G38"/>
    <mergeCell ref="D37:D38"/>
  </mergeCells>
  <phoneticPr fontId="23" type="noConversion"/>
  <dataValidations count="4">
    <dataValidation type="decimal" operator="greaterThan" allowBlank="1" showInputMessage="1" showErrorMessage="1" sqref="F16:F28">
      <formula1>0</formula1>
    </dataValidation>
    <dataValidation type="list" allowBlank="1" showInputMessage="1" showErrorMessage="1" sqref="D39:D53 D13:D28">
      <formula1>Especies</formula1>
    </dataValidation>
    <dataValidation type="list" allowBlank="1" showInputMessage="1" showErrorMessage="1" sqref="D30:D33">
      <formula1>#REF!</formula1>
    </dataValidation>
    <dataValidation type="list" operator="equal" allowBlank="1" showInputMessage="1" showErrorMessage="1" error="El año de plantación ha de ser uno de los indicados en &quot;Datos generales del proyecto&quot;." sqref="E39:E53 E13:E28">
      <formula1>Lista_años_plantación</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El turno de corta ha de ser inferior al periodo de permanencia considerado e igual o superior a 8 años.">
          <x14:formula1>
            <xm:f>8</xm:f>
          </x14:formula1>
          <x14:formula2>
            <xm:f>'Datos y cálculos'!$C$15</xm:f>
          </x14:formula2>
          <xm:sqref>F39:F53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showRowColHeaders="0" zoomScaleNormal="100" workbookViewId="0">
      <selection sqref="A1:Z2"/>
    </sheetView>
  </sheetViews>
  <sheetFormatPr baseColWidth="10" defaultColWidth="11.42578125" defaultRowHeight="16.5" x14ac:dyDescent="0.3"/>
  <cols>
    <col min="1" max="1" width="2.140625" style="8" customWidth="1"/>
    <col min="2" max="2" width="3.28515625" style="8" customWidth="1"/>
    <col min="3" max="3" width="3.7109375" style="8" customWidth="1"/>
    <col min="4" max="4" width="0.28515625" style="8" customWidth="1"/>
    <col min="5" max="5" width="5.85546875" style="8" customWidth="1"/>
    <col min="6" max="6" width="0.28515625" style="8" customWidth="1"/>
    <col min="7" max="7" width="10.85546875" style="8" customWidth="1"/>
    <col min="8" max="8" width="4.7109375" style="8" customWidth="1"/>
    <col min="9" max="9" width="10" style="8" customWidth="1"/>
    <col min="10" max="10" width="6" style="8" customWidth="1"/>
    <col min="11" max="11" width="10" style="8" customWidth="1"/>
    <col min="12" max="12" width="15.7109375" style="8" customWidth="1"/>
    <col min="13" max="13" width="25.85546875" style="8" customWidth="1"/>
    <col min="14" max="14" width="1.140625" style="8" customWidth="1"/>
    <col min="15" max="15" width="14.42578125" style="8" customWidth="1"/>
    <col min="16" max="16" width="1.140625" style="8" customWidth="1"/>
    <col min="17" max="17" width="14.42578125" style="8" customWidth="1"/>
    <col min="18" max="18" width="1.42578125" style="8" customWidth="1"/>
    <col min="19" max="19" width="14.42578125" style="8" customWidth="1"/>
    <col min="20" max="20" width="1.42578125" style="8" customWidth="1"/>
    <col min="21" max="21" width="14.140625" style="8" customWidth="1"/>
    <col min="22" max="22" width="1.42578125" style="8" customWidth="1"/>
    <col min="23" max="23" width="14.140625" style="8" customWidth="1"/>
    <col min="24" max="24" width="3.42578125" style="8" customWidth="1"/>
    <col min="25" max="25" width="10.7109375" style="8" customWidth="1"/>
    <col min="26" max="26" width="2.85546875" style="8" customWidth="1"/>
    <col min="27" max="32" width="11.42578125" style="8"/>
    <col min="33" max="33" width="12" style="8" bestFit="1" customWidth="1"/>
    <col min="34" max="39" width="11.42578125" style="8"/>
    <col min="40" max="40" width="12.28515625" style="8" bestFit="1" customWidth="1"/>
    <col min="41" max="16384" width="11.42578125" style="8"/>
  </cols>
  <sheetData>
    <row r="1" spans="1:27" s="1" customFormat="1" ht="16.5" customHeight="1" x14ac:dyDescent="0.3">
      <c r="A1" s="294" t="s">
        <v>470</v>
      </c>
      <c r="B1" s="294"/>
      <c r="C1" s="294"/>
      <c r="D1" s="294"/>
      <c r="E1" s="294"/>
      <c r="F1" s="294"/>
      <c r="G1" s="294"/>
      <c r="H1" s="294"/>
      <c r="I1" s="294"/>
      <c r="J1" s="294"/>
      <c r="K1" s="294"/>
      <c r="L1" s="294"/>
      <c r="M1" s="294"/>
      <c r="N1" s="294"/>
      <c r="O1" s="294"/>
      <c r="P1" s="294"/>
      <c r="Q1" s="294"/>
      <c r="R1" s="294"/>
      <c r="S1" s="294"/>
      <c r="T1" s="294"/>
      <c r="U1" s="294"/>
      <c r="V1" s="294"/>
      <c r="W1" s="294"/>
      <c r="X1" s="294"/>
      <c r="Y1" s="294"/>
      <c r="Z1" s="294"/>
    </row>
    <row r="2" spans="1:27" s="1" customFormat="1" ht="16.5" customHeight="1" x14ac:dyDescent="0.3">
      <c r="A2" s="294"/>
      <c r="B2" s="294"/>
      <c r="C2" s="294"/>
      <c r="D2" s="294"/>
      <c r="E2" s="294"/>
      <c r="F2" s="294"/>
      <c r="G2" s="294"/>
      <c r="H2" s="294"/>
      <c r="I2" s="294"/>
      <c r="J2" s="294"/>
      <c r="K2" s="294"/>
      <c r="L2" s="294"/>
      <c r="M2" s="294"/>
      <c r="N2" s="294"/>
      <c r="O2" s="294"/>
      <c r="P2" s="294"/>
      <c r="Q2" s="294"/>
      <c r="R2" s="294"/>
      <c r="S2" s="294"/>
      <c r="T2" s="294"/>
      <c r="U2" s="294"/>
      <c r="V2" s="294"/>
      <c r="W2" s="294"/>
      <c r="X2" s="294"/>
      <c r="Y2" s="294"/>
      <c r="Z2" s="294"/>
    </row>
    <row r="4" spans="1:27" s="2" customFormat="1" ht="16.5" customHeight="1" x14ac:dyDescent="0.3">
      <c r="A4" s="8"/>
      <c r="B4" s="8"/>
      <c r="C4" s="247" t="s">
        <v>17</v>
      </c>
      <c r="D4" s="248"/>
      <c r="E4" s="248"/>
      <c r="F4" s="248"/>
      <c r="G4" s="249"/>
      <c r="H4" s="308" t="str">
        <f>IF(ISTEXT('1. Datos generales proyecto'!$F$10),'1. Datos generales proyecto'!$F$10,"")</f>
        <v/>
      </c>
      <c r="I4" s="309"/>
      <c r="J4" s="309"/>
      <c r="K4" s="309"/>
      <c r="L4" s="309"/>
      <c r="M4" s="309"/>
      <c r="N4" s="309"/>
      <c r="O4" s="309"/>
      <c r="P4" s="309"/>
      <c r="Q4" s="309"/>
      <c r="R4" s="309"/>
      <c r="S4" s="309"/>
      <c r="T4" s="309"/>
      <c r="U4" s="309"/>
      <c r="V4" s="310"/>
      <c r="W4" s="8"/>
      <c r="X4" s="8"/>
      <c r="Y4" s="8"/>
      <c r="Z4" s="8"/>
      <c r="AA4" s="8"/>
    </row>
    <row r="5" spans="1:27" s="2" customFormat="1" ht="9" customHeight="1" x14ac:dyDescent="0.3">
      <c r="A5" s="8"/>
      <c r="B5" s="8"/>
      <c r="C5" s="8"/>
      <c r="D5" s="8"/>
      <c r="E5" s="8"/>
      <c r="F5" s="8"/>
      <c r="G5" s="8"/>
      <c r="H5" s="8"/>
      <c r="I5" s="8"/>
      <c r="J5" s="8"/>
      <c r="K5" s="8"/>
      <c r="L5" s="8"/>
      <c r="M5" s="8"/>
      <c r="N5" s="8"/>
      <c r="O5" s="8"/>
      <c r="P5" s="8"/>
      <c r="Q5" s="8"/>
      <c r="R5" s="8"/>
      <c r="S5" s="8"/>
      <c r="T5" s="8"/>
      <c r="U5" s="8"/>
      <c r="V5" s="8"/>
      <c r="W5" s="8"/>
      <c r="X5" s="8"/>
      <c r="Y5" s="8"/>
      <c r="Z5" s="8"/>
      <c r="AA5" s="8"/>
    </row>
    <row r="6" spans="1:27" s="2" customFormat="1" ht="16.5" customHeight="1" x14ac:dyDescent="0.3">
      <c r="A6" s="8"/>
      <c r="B6" s="8"/>
      <c r="C6" s="252" t="s">
        <v>19</v>
      </c>
      <c r="D6" s="253"/>
      <c r="E6" s="253"/>
      <c r="F6" s="253"/>
      <c r="G6" s="253"/>
      <c r="H6" s="253"/>
      <c r="I6" s="295" t="str">
        <f>IF(ISTEXT('1. Datos generales proyecto'!$F$12),'1. Datos generales proyecto'!$F$12,"")</f>
        <v/>
      </c>
      <c r="J6" s="296"/>
      <c r="K6" s="296"/>
      <c r="L6" s="296"/>
      <c r="M6" s="296"/>
      <c r="N6" s="296"/>
      <c r="O6" s="296"/>
      <c r="P6" s="296"/>
      <c r="Q6" s="296"/>
      <c r="R6" s="296"/>
      <c r="S6" s="296"/>
      <c r="T6" s="296"/>
      <c r="U6" s="296"/>
      <c r="V6" s="297"/>
      <c r="W6" s="8"/>
      <c r="X6" s="8"/>
      <c r="Y6" s="8"/>
      <c r="Z6" s="8"/>
      <c r="AA6" s="8"/>
    </row>
    <row r="7" spans="1:27" s="1" customFormat="1" ht="54" customHeight="1" x14ac:dyDescent="0.3">
      <c r="C7" s="315" t="s">
        <v>472</v>
      </c>
      <c r="D7" s="315"/>
      <c r="E7" s="315"/>
      <c r="F7" s="315"/>
      <c r="G7" s="315"/>
      <c r="H7" s="315"/>
      <c r="I7" s="315"/>
      <c r="J7" s="315"/>
      <c r="K7" s="315"/>
      <c r="L7" s="315"/>
      <c r="M7" s="315"/>
      <c r="N7" s="315"/>
      <c r="O7" s="315"/>
      <c r="P7" s="315"/>
      <c r="Q7" s="315"/>
      <c r="R7" s="315"/>
      <c r="S7" s="315"/>
      <c r="T7" s="315"/>
      <c r="U7" s="315"/>
      <c r="V7" s="315"/>
      <c r="W7" s="315"/>
      <c r="X7" s="315"/>
      <c r="Y7" s="315"/>
    </row>
    <row r="8" spans="1:27" ht="21" customHeight="1" x14ac:dyDescent="0.3">
      <c r="E8" s="311"/>
      <c r="F8" s="311"/>
      <c r="G8" s="311"/>
      <c r="H8" s="311"/>
      <c r="I8" s="311"/>
      <c r="J8" s="311"/>
      <c r="K8" s="311"/>
      <c r="L8" s="311"/>
      <c r="M8" s="311"/>
      <c r="O8" s="156" t="s">
        <v>72</v>
      </c>
      <c r="Q8" s="156" t="str">
        <f>'Datos y cálculos'!G246</f>
        <v/>
      </c>
      <c r="S8" s="156" t="str">
        <f>'Datos y cálculos'!H246</f>
        <v/>
      </c>
      <c r="U8" s="156" t="str">
        <f>'Datos y cálculos'!I246</f>
        <v/>
      </c>
      <c r="W8" s="156" t="str">
        <f>'Datos y cálculos'!J246</f>
        <v/>
      </c>
    </row>
    <row r="9" spans="1:27" ht="4.5" customHeight="1" x14ac:dyDescent="0.3"/>
    <row r="10" spans="1:27" s="31" customFormat="1" ht="22.5" customHeight="1" x14ac:dyDescent="0.3">
      <c r="B10" s="27"/>
      <c r="C10" s="33" t="s">
        <v>67</v>
      </c>
      <c r="D10" s="28"/>
      <c r="E10" s="312" t="s">
        <v>68</v>
      </c>
      <c r="F10" s="313"/>
      <c r="G10" s="313"/>
      <c r="H10" s="313"/>
      <c r="I10" s="313"/>
      <c r="J10" s="313"/>
      <c r="K10" s="313"/>
      <c r="L10" s="313"/>
      <c r="M10" s="314"/>
      <c r="O10" s="95">
        <f>'Datos y cálculos'!L247</f>
        <v>0</v>
      </c>
      <c r="Q10" s="95" t="str">
        <f>'Datos y cálculos'!G247</f>
        <v/>
      </c>
      <c r="R10" s="96"/>
      <c r="S10" s="95" t="str">
        <f>'Datos y cálculos'!H247</f>
        <v/>
      </c>
      <c r="T10" s="97"/>
      <c r="U10" s="95" t="str">
        <f>'Datos y cálculos'!I247</f>
        <v/>
      </c>
      <c r="V10" s="97"/>
      <c r="W10" s="95" t="str">
        <f>'Datos y cálculos'!J247</f>
        <v/>
      </c>
    </row>
    <row r="11" spans="1:27" ht="4.5" customHeight="1" x14ac:dyDescent="0.3">
      <c r="B11" s="29"/>
      <c r="C11" s="30"/>
      <c r="D11" s="30"/>
      <c r="O11" s="96"/>
      <c r="Q11" s="96"/>
      <c r="R11" s="96"/>
      <c r="S11" s="96"/>
      <c r="T11" s="96"/>
      <c r="U11" s="96"/>
      <c r="V11" s="96"/>
      <c r="W11" s="96"/>
    </row>
    <row r="12" spans="1:27" s="31" customFormat="1" ht="22.5" customHeight="1" x14ac:dyDescent="0.3">
      <c r="B12" s="27"/>
      <c r="C12" s="33" t="s">
        <v>69</v>
      </c>
      <c r="D12" s="28"/>
      <c r="E12" s="298" t="s">
        <v>471</v>
      </c>
      <c r="F12" s="299"/>
      <c r="G12" s="300"/>
      <c r="H12" s="300"/>
      <c r="I12" s="300"/>
      <c r="J12" s="300"/>
      <c r="K12" s="300"/>
      <c r="L12" s="300"/>
      <c r="M12" s="301"/>
      <c r="O12" s="98">
        <f>'Datos y cálculos'!L248</f>
        <v>0</v>
      </c>
      <c r="Q12" s="98" t="str">
        <f>'Datos y cálculos'!G248</f>
        <v/>
      </c>
      <c r="R12" s="96"/>
      <c r="S12" s="98" t="str">
        <f>'Datos y cálculos'!H248</f>
        <v/>
      </c>
      <c r="T12" s="97"/>
      <c r="U12" s="98" t="str">
        <f>'Datos y cálculos'!I248</f>
        <v/>
      </c>
      <c r="V12" s="97"/>
      <c r="W12" s="98" t="str">
        <f>'Datos y cálculos'!J248</f>
        <v/>
      </c>
    </row>
    <row r="13" spans="1:27" ht="4.5" customHeight="1" x14ac:dyDescent="0.3">
      <c r="B13" s="29"/>
      <c r="C13" s="30"/>
      <c r="D13" s="30"/>
      <c r="G13" s="154"/>
      <c r="H13" s="154"/>
      <c r="I13" s="154"/>
      <c r="J13" s="154"/>
      <c r="K13" s="154"/>
      <c r="L13" s="154"/>
      <c r="M13" s="154"/>
      <c r="O13" s="96"/>
      <c r="Q13" s="96"/>
      <c r="R13" s="96"/>
      <c r="S13" s="96"/>
      <c r="T13" s="96"/>
      <c r="U13" s="96"/>
      <c r="V13" s="96"/>
      <c r="W13" s="96"/>
    </row>
    <row r="14" spans="1:27" s="31" customFormat="1" ht="22.5" customHeight="1" x14ac:dyDescent="0.3">
      <c r="B14" s="27"/>
      <c r="C14" s="33" t="s">
        <v>70</v>
      </c>
      <c r="D14" s="28"/>
      <c r="E14" s="302" t="s">
        <v>71</v>
      </c>
      <c r="F14" s="303"/>
      <c r="G14" s="303"/>
      <c r="H14" s="303"/>
      <c r="I14" s="303"/>
      <c r="J14" s="303"/>
      <c r="K14" s="303"/>
      <c r="L14" s="303"/>
      <c r="M14" s="304"/>
      <c r="O14" s="98">
        <f>'Datos y cálculos'!L249</f>
        <v>0</v>
      </c>
      <c r="Q14" s="98" t="str">
        <f>'Datos y cálculos'!G249</f>
        <v/>
      </c>
      <c r="R14" s="96"/>
      <c r="S14" s="98" t="str">
        <f>'Datos y cálculos'!H249</f>
        <v/>
      </c>
      <c r="T14" s="97"/>
      <c r="U14" s="98" t="str">
        <f>'Datos y cálculos'!I249</f>
        <v/>
      </c>
      <c r="V14" s="97"/>
      <c r="W14" s="98" t="str">
        <f>'Datos y cálculos'!J249</f>
        <v/>
      </c>
    </row>
    <row r="15" spans="1:27" ht="5.25" customHeight="1" x14ac:dyDescent="0.3">
      <c r="O15" s="96"/>
      <c r="Q15" s="96"/>
      <c r="R15" s="96"/>
      <c r="S15" s="96"/>
      <c r="T15" s="96"/>
      <c r="U15" s="96"/>
      <c r="V15" s="96"/>
      <c r="W15" s="96"/>
    </row>
    <row r="16" spans="1:27" s="31" customFormat="1" ht="20.25" x14ac:dyDescent="0.3">
      <c r="C16" s="305" t="s">
        <v>73</v>
      </c>
      <c r="D16" s="306"/>
      <c r="E16" s="306"/>
      <c r="F16" s="306"/>
      <c r="G16" s="306"/>
      <c r="H16" s="306"/>
      <c r="I16" s="306"/>
      <c r="J16" s="306"/>
      <c r="K16" s="306"/>
      <c r="L16" s="306"/>
      <c r="M16" s="307"/>
      <c r="O16" s="155">
        <f>'Datos y cálculos'!L251</f>
        <v>0</v>
      </c>
      <c r="Q16" s="155" t="str">
        <f>'Datos y cálculos'!G251</f>
        <v/>
      </c>
      <c r="R16" s="32"/>
      <c r="S16" s="155" t="str">
        <f>'Datos y cálculos'!H251</f>
        <v/>
      </c>
      <c r="T16" s="99"/>
      <c r="U16" s="155" t="str">
        <f>'Datos y cálculos'!I251</f>
        <v/>
      </c>
      <c r="V16" s="99"/>
      <c r="W16" s="155" t="str">
        <f>'Datos y cálculos'!J251</f>
        <v/>
      </c>
      <c r="X16" s="99"/>
    </row>
    <row r="17" spans="8:31" ht="5.25" customHeight="1" x14ac:dyDescent="0.3">
      <c r="Q17" s="96"/>
      <c r="R17" s="96"/>
      <c r="S17" s="96"/>
      <c r="T17" s="96"/>
      <c r="U17" s="96"/>
      <c r="V17" s="96"/>
      <c r="W17" s="96"/>
    </row>
    <row r="18" spans="8:31" s="31" customFormat="1" x14ac:dyDescent="0.25">
      <c r="V18" s="97"/>
    </row>
    <row r="23" spans="8:31" ht="24.75" customHeight="1" x14ac:dyDescent="0.3"/>
    <row r="30" spans="8:31" x14ac:dyDescent="0.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8:31" x14ac:dyDescent="0.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8:31" x14ac:dyDescent="0.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8:31" x14ac:dyDescent="0.3">
      <c r="H33" s="63"/>
      <c r="I33" s="63"/>
      <c r="J33" s="63"/>
      <c r="K33" s="63"/>
      <c r="L33" s="63"/>
      <c r="M33" s="63"/>
      <c r="N33" s="63"/>
      <c r="O33" s="63"/>
      <c r="P33" s="63"/>
      <c r="Q33" s="63"/>
      <c r="R33" s="63"/>
      <c r="S33" s="63"/>
      <c r="T33" s="63"/>
      <c r="U33" s="63" t="s">
        <v>74</v>
      </c>
      <c r="V33" s="63"/>
      <c r="W33" s="63"/>
      <c r="X33" s="63"/>
      <c r="Y33" s="63"/>
      <c r="Z33" s="63"/>
      <c r="AA33" s="63"/>
      <c r="AB33" s="63"/>
      <c r="AC33" s="63"/>
      <c r="AD33" s="63"/>
      <c r="AE33" s="63"/>
    </row>
    <row r="34" spans="8:31" x14ac:dyDescent="0.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8:31" x14ac:dyDescent="0.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8:31" x14ac:dyDescent="0.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8:31" x14ac:dyDescent="0.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8:31" x14ac:dyDescent="0.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8:31" x14ac:dyDescent="0.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8:31" x14ac:dyDescent="0.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8:31" x14ac:dyDescent="0.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8:31" x14ac:dyDescent="0.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8:31" x14ac:dyDescent="0.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8:31" x14ac:dyDescent="0.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8:31" x14ac:dyDescent="0.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8:31" x14ac:dyDescent="0.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8:31" x14ac:dyDescent="0.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8:31" x14ac:dyDescent="0.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8:31" x14ac:dyDescent="0.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8:31" x14ac:dyDescent="0.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8:31" x14ac:dyDescent="0.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8:31" x14ac:dyDescent="0.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8:31" x14ac:dyDescent="0.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8:31" x14ac:dyDescent="0.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8:31" x14ac:dyDescent="0.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8:31" x14ac:dyDescent="0.3">
      <c r="H56" s="63"/>
      <c r="I56" s="63"/>
      <c r="J56" s="63"/>
      <c r="K56" s="63"/>
      <c r="L56" s="63"/>
      <c r="M56" s="63"/>
      <c r="N56" s="63"/>
      <c r="O56" s="63"/>
      <c r="P56" s="63"/>
      <c r="Q56" s="63"/>
      <c r="R56" s="63"/>
      <c r="S56" s="63"/>
      <c r="T56" s="63"/>
      <c r="U56" s="63"/>
      <c r="V56" s="63"/>
      <c r="W56" s="63"/>
      <c r="X56" s="63"/>
      <c r="Y56" s="63"/>
      <c r="Z56" s="63"/>
      <c r="AA56" s="63"/>
      <c r="AB56" s="63"/>
      <c r="AC56" s="63"/>
      <c r="AD56" s="63"/>
      <c r="AE56" s="63"/>
    </row>
  </sheetData>
  <sheetProtection algorithmName="SHA-512" hashValue="CkgVLu9617zI6eafznpnbL2y4n4D8niG04M696U2FJP56yiZIXdzmzFpC8DhmVsqOluCuPe569pHg9KaCv51Rw==" saltValue="4m1+cMRNa8ceHxRU928QOA==" spinCount="100000" sheet="1" objects="1" scenarios="1"/>
  <protectedRanges>
    <protectedRange sqref="AC2" name="RangoAol"/>
  </protectedRanges>
  <mergeCells count="11">
    <mergeCell ref="A1:Z2"/>
    <mergeCell ref="I6:V6"/>
    <mergeCell ref="E12:M12"/>
    <mergeCell ref="E14:M14"/>
    <mergeCell ref="C16:M16"/>
    <mergeCell ref="C6:H6"/>
    <mergeCell ref="C4:G4"/>
    <mergeCell ref="H4:V4"/>
    <mergeCell ref="E8:M8"/>
    <mergeCell ref="E10:M10"/>
    <mergeCell ref="C7:Y7"/>
  </mergeCells>
  <conditionalFormatting sqref="S8:S16">
    <cfRule type="expression" dxfId="3" priority="5">
      <formula>$S$8=""</formula>
    </cfRule>
  </conditionalFormatting>
  <conditionalFormatting sqref="U8:U16">
    <cfRule type="expression" dxfId="2" priority="4">
      <formula>$U$8=""</formula>
    </cfRule>
  </conditionalFormatting>
  <conditionalFormatting sqref="W8:W16">
    <cfRule type="expression" dxfId="1" priority="3">
      <formula>$W$8=""</formula>
    </cfRule>
  </conditionalFormatting>
  <conditionalFormatting sqref="Q8:Q16">
    <cfRule type="expression" dxfId="0" priority="1">
      <formula>$Q$8=""</formula>
    </cfRule>
  </conditionalFormatting>
  <pageMargins left="0.70866141732283472" right="0.70866141732283472" top="0.74803149606299213" bottom="0.74803149606299213" header="0.31496062992125984" footer="0.31496062992125984"/>
  <pageSetup paperSize="9" scale="68" orientation="landscape" horizontalDpi="300" verticalDpi="300" r:id="rId1"/>
  <ignoredErrors>
    <ignoredError sqref="H4 I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showGridLines="0" showRowColHeaders="0" zoomScaleNormal="100" workbookViewId="0">
      <selection sqref="A1:R2"/>
    </sheetView>
  </sheetViews>
  <sheetFormatPr baseColWidth="10" defaultColWidth="11.42578125" defaultRowHeight="15.75" customHeight="1" x14ac:dyDescent="0.3"/>
  <cols>
    <col min="1" max="1" width="4" style="2" customWidth="1"/>
    <col min="2" max="2" width="2.5703125" style="2" customWidth="1"/>
    <col min="3" max="3" width="32" style="2" customWidth="1"/>
    <col min="4" max="8" width="6.28515625" style="2" customWidth="1"/>
    <col min="9" max="9" width="32.42578125" style="2" bestFit="1" customWidth="1"/>
    <col min="10" max="10" width="107.7109375" style="2" hidden="1" customWidth="1"/>
    <col min="11" max="11" width="10.7109375" style="2" customWidth="1"/>
    <col min="12" max="14" width="11.42578125" style="2"/>
    <col min="15" max="15" width="9.5703125" style="2" customWidth="1"/>
    <col min="16" max="16" width="11.42578125" style="2"/>
    <col min="17" max="17" width="9.5703125" style="1" customWidth="1"/>
    <col min="18" max="18" width="1.85546875" style="1" customWidth="1"/>
    <col min="19" max="19" width="11.42578125" style="1"/>
    <col min="20" max="16384" width="11.42578125" style="2"/>
  </cols>
  <sheetData>
    <row r="1" spans="1:18" s="1" customFormat="1" ht="17.25" customHeight="1" x14ac:dyDescent="0.3">
      <c r="A1" s="241" t="s">
        <v>75</v>
      </c>
      <c r="B1" s="241"/>
      <c r="C1" s="241"/>
      <c r="D1" s="241"/>
      <c r="E1" s="241"/>
      <c r="F1" s="241"/>
      <c r="G1" s="241"/>
      <c r="H1" s="241"/>
      <c r="I1" s="241"/>
      <c r="J1" s="241"/>
      <c r="K1" s="241"/>
      <c r="L1" s="241"/>
      <c r="M1" s="241"/>
      <c r="N1" s="241"/>
      <c r="O1" s="241"/>
      <c r="P1" s="241"/>
      <c r="Q1" s="241"/>
      <c r="R1" s="241"/>
    </row>
    <row r="2" spans="1:18" s="1" customFormat="1" ht="15.75" customHeight="1" x14ac:dyDescent="0.3">
      <c r="A2" s="241"/>
      <c r="B2" s="241"/>
      <c r="C2" s="241"/>
      <c r="D2" s="241"/>
      <c r="E2" s="241"/>
      <c r="F2" s="241"/>
      <c r="G2" s="241"/>
      <c r="H2" s="241"/>
      <c r="I2" s="241"/>
      <c r="J2" s="241"/>
      <c r="K2" s="241"/>
      <c r="L2" s="241"/>
      <c r="M2" s="241"/>
      <c r="N2" s="241"/>
      <c r="O2" s="241"/>
      <c r="P2" s="241"/>
      <c r="Q2" s="241"/>
      <c r="R2" s="241"/>
    </row>
    <row r="4" spans="1:18" ht="31.5" customHeight="1" x14ac:dyDescent="0.3">
      <c r="A4" s="8"/>
      <c r="B4" s="324" t="s">
        <v>47</v>
      </c>
      <c r="C4" s="325"/>
      <c r="D4" s="320" t="s">
        <v>76</v>
      </c>
      <c r="E4" s="321"/>
      <c r="F4" s="321"/>
      <c r="G4" s="321"/>
      <c r="H4" s="322"/>
      <c r="I4" s="323" t="s">
        <v>77</v>
      </c>
      <c r="J4" s="323" t="s">
        <v>77</v>
      </c>
      <c r="K4" s="8"/>
      <c r="L4" s="8"/>
      <c r="M4" s="8"/>
      <c r="N4" s="8"/>
      <c r="O4" s="8"/>
      <c r="P4" s="8"/>
    </row>
    <row r="5" spans="1:18" ht="15.75" customHeight="1" x14ac:dyDescent="0.3">
      <c r="A5" s="8"/>
      <c r="B5" s="324"/>
      <c r="C5" s="324"/>
      <c r="D5" s="23" t="s">
        <v>78</v>
      </c>
      <c r="E5" s="24" t="s">
        <v>79</v>
      </c>
      <c r="F5" s="24" t="s">
        <v>80</v>
      </c>
      <c r="G5" s="24" t="s">
        <v>81</v>
      </c>
      <c r="H5" s="25" t="s">
        <v>82</v>
      </c>
      <c r="I5" s="323"/>
      <c r="J5" s="323"/>
      <c r="K5" s="8"/>
      <c r="L5" s="8"/>
      <c r="M5" s="8"/>
      <c r="N5" s="8"/>
      <c r="O5" s="8"/>
      <c r="P5" s="8"/>
    </row>
    <row r="6" spans="1:18" ht="15.75" customHeight="1" x14ac:dyDescent="0.3">
      <c r="A6" s="8"/>
      <c r="B6" s="316" t="s">
        <v>53</v>
      </c>
      <c r="C6" s="317"/>
      <c r="D6" s="22">
        <v>0.06</v>
      </c>
      <c r="E6" s="22">
        <v>0.08</v>
      </c>
      <c r="F6" s="22">
        <v>0.1</v>
      </c>
      <c r="G6" s="22">
        <v>0.11</v>
      </c>
      <c r="H6" s="22">
        <v>0.13</v>
      </c>
      <c r="I6" s="191" t="str">
        <f>IF(J6=$C$89,"Tabla 201 del IFN3 y Anexo 2 (Coníferas) IFN1 (1)",IF(J6=$C$90,"Tabla 201 del IFN3 y Anexo 2 (frondosas) IFN1 (2)",IF(J6=$C$91,"Tablas producción Madrigal (3)","")))</f>
        <v>Tabla 201 del IFN3 y Anexo 2 (Coníferas) IFN1 (1)</v>
      </c>
      <c r="J6" s="192" t="s">
        <v>83</v>
      </c>
      <c r="K6" s="8"/>
      <c r="L6" s="8"/>
      <c r="M6" s="8"/>
      <c r="N6" s="8"/>
      <c r="O6" s="8"/>
      <c r="P6" s="8"/>
    </row>
    <row r="7" spans="1:18" ht="15.75" customHeight="1" x14ac:dyDescent="0.3">
      <c r="A7" s="8"/>
      <c r="B7" s="318" t="s">
        <v>84</v>
      </c>
      <c r="C7" s="319"/>
      <c r="D7" s="22">
        <v>0.22</v>
      </c>
      <c r="E7" s="22">
        <v>0.27</v>
      </c>
      <c r="F7" s="22">
        <v>0.33</v>
      </c>
      <c r="G7" s="22">
        <v>0.38</v>
      </c>
      <c r="H7" s="22">
        <v>0.44</v>
      </c>
      <c r="I7" s="191" t="str">
        <f>IF(J7=$C$89,"Tabla 201 del IFN3 y Anexo 2 (Coníferas) IFN1 (1)",IF(J7=$C$90,"Tabla 201 del IFN3 y Anexo 2 (frondosas) IFN1 (2)",IF(J7=$C$91,"Tablas producción Madrigal (3)","")))</f>
        <v>Tabla 201 del IFN3 y Anexo 2 (Coníferas) IFN1 (1)</v>
      </c>
      <c r="J7" s="192" t="s">
        <v>85</v>
      </c>
      <c r="K7" s="8"/>
      <c r="L7" s="8"/>
      <c r="M7" s="8"/>
      <c r="N7" s="8"/>
      <c r="O7" s="8"/>
      <c r="P7" s="8"/>
    </row>
    <row r="8" spans="1:18" ht="15.75" customHeight="1" x14ac:dyDescent="0.3">
      <c r="A8" s="8"/>
      <c r="B8" s="318" t="s">
        <v>86</v>
      </c>
      <c r="C8" s="319"/>
      <c r="D8" s="22">
        <v>0.15</v>
      </c>
      <c r="E8" s="22">
        <v>0.19</v>
      </c>
      <c r="F8" s="22">
        <v>0.22</v>
      </c>
      <c r="G8" s="22">
        <v>0.26</v>
      </c>
      <c r="H8" s="22">
        <v>0.3</v>
      </c>
      <c r="I8" s="191" t="str">
        <f>IF(J8=$C$89,"Tabla 201 del IFN3 y Anexo 2 (Coníferas) IFN1 (1)",IF(J8=$C$90,"Tabla 201 del IFN3 y Anexo 2 (frondosas) IFN1 (2)",IF(J8=$C$91,"Tablas producción Madrigal (3)","")))</f>
        <v>Tabla 201 del IFN3 y Anexo 2 (frondosas) IFN1 (2)</v>
      </c>
      <c r="J8" s="192" t="s">
        <v>87</v>
      </c>
      <c r="K8" s="8"/>
      <c r="L8" s="8"/>
      <c r="M8" s="8"/>
      <c r="N8" s="8"/>
      <c r="O8" s="8"/>
      <c r="P8" s="8"/>
    </row>
    <row r="9" spans="1:18" ht="15.75" customHeight="1" x14ac:dyDescent="0.3">
      <c r="A9" s="8"/>
      <c r="B9" s="316" t="s">
        <v>88</v>
      </c>
      <c r="C9" s="317"/>
      <c r="D9" s="22">
        <v>0.06</v>
      </c>
      <c r="E9" s="22">
        <v>0.08</v>
      </c>
      <c r="F9" s="22">
        <v>0.1</v>
      </c>
      <c r="G9" s="22">
        <v>0.11</v>
      </c>
      <c r="H9" s="22">
        <v>0.13</v>
      </c>
      <c r="I9" s="191" t="str">
        <f>IF(J9=$C$89,"Tabla 201 del IFN3 y Anexo 2 (Coníferas) IFN1 (1)",IF(J9=$C$90,"Tabla 201 del IFN3 y Anexo 2 (frondosas) IFN1 (2)",IF(J9=$C$91,"Tablas producción Madrigal (3)","")))</f>
        <v>Tabla 201 del IFN3 y Anexo 2 (frondosas) IFN1 (2)</v>
      </c>
      <c r="J9" s="192" t="s">
        <v>87</v>
      </c>
      <c r="K9" s="8"/>
      <c r="L9" s="8"/>
      <c r="M9" s="8"/>
      <c r="N9" s="8"/>
      <c r="O9" s="8"/>
      <c r="P9" s="8"/>
    </row>
    <row r="10" spans="1:18" ht="15.75" customHeight="1" x14ac:dyDescent="0.3">
      <c r="A10" s="8"/>
      <c r="B10" s="318" t="s">
        <v>89</v>
      </c>
      <c r="C10" s="319"/>
      <c r="D10" s="22">
        <v>0.04</v>
      </c>
      <c r="E10" s="22">
        <v>0.11</v>
      </c>
      <c r="F10" s="22">
        <v>0.21</v>
      </c>
      <c r="G10" s="22">
        <v>0.35</v>
      </c>
      <c r="H10" s="22">
        <v>0.4</v>
      </c>
      <c r="I10" s="191" t="s">
        <v>90</v>
      </c>
      <c r="J10" s="192"/>
      <c r="K10" s="8"/>
      <c r="L10" s="8"/>
      <c r="M10" s="8"/>
      <c r="N10" s="8"/>
      <c r="O10" s="8"/>
      <c r="P10" s="8"/>
    </row>
    <row r="11" spans="1:18" ht="15.75" customHeight="1" x14ac:dyDescent="0.3">
      <c r="A11" s="8"/>
      <c r="B11" s="318" t="s">
        <v>55</v>
      </c>
      <c r="C11" s="319"/>
      <c r="D11" s="22">
        <v>0.06</v>
      </c>
      <c r="E11" s="22">
        <v>7.0000000000000007E-2</v>
      </c>
      <c r="F11" s="22">
        <v>0.09</v>
      </c>
      <c r="G11" s="22">
        <v>0.1</v>
      </c>
      <c r="H11" s="22">
        <v>0.12</v>
      </c>
      <c r="I11" s="191" t="str">
        <f>IF(J11=$C$89,"Tabla 201 del IFN3 y Anexo 2 (Coníferas) IFN1 (1)",IF(J11=$C$90,"Tabla 201 del IFN3 y Anexo 2 (frondosas) IFN1 (2)",IF(J11=$C$91,"Tablas producción Madrigal (3)","")))</f>
        <v>Tabla 201 del IFN3 y Anexo 2 (frondosas) IFN1 (2)</v>
      </c>
      <c r="J11" s="192" t="s">
        <v>87</v>
      </c>
      <c r="K11" s="8"/>
      <c r="L11" s="8"/>
      <c r="M11" s="8"/>
      <c r="N11" s="8"/>
      <c r="O11" s="8"/>
      <c r="P11" s="8"/>
    </row>
    <row r="12" spans="1:18" ht="15.75" customHeight="1" x14ac:dyDescent="0.3">
      <c r="A12" s="8"/>
      <c r="B12" s="316" t="s">
        <v>91</v>
      </c>
      <c r="C12" s="317"/>
      <c r="D12" s="22">
        <v>0.06</v>
      </c>
      <c r="E12" s="22">
        <v>0.08</v>
      </c>
      <c r="F12" s="22">
        <v>0.09</v>
      </c>
      <c r="G12" s="22">
        <v>0.11</v>
      </c>
      <c r="H12" s="22">
        <v>0.12</v>
      </c>
      <c r="I12" s="191" t="str">
        <f>IF(J12=$C$89,"Tabla 201 del IFN3 y Anexo 2 (Coníferas) IFN1 (1)",IF(J12=$C$90,"Tabla 201 del IFN3 y Anexo 2 (frondosas) IFN1 (2)",IF(J12=$C$91,"Tablas producción Madrigal (3)","")))</f>
        <v>Tabla 201 del IFN3 y Anexo 2 (frondosas) IFN1 (2)</v>
      </c>
      <c r="J12" s="192" t="s">
        <v>87</v>
      </c>
      <c r="K12" s="8"/>
      <c r="L12" s="8"/>
      <c r="M12" s="8"/>
      <c r="N12" s="8"/>
      <c r="O12" s="8"/>
      <c r="P12" s="8"/>
    </row>
    <row r="13" spans="1:18" ht="15.75" customHeight="1" x14ac:dyDescent="0.3">
      <c r="A13" s="8"/>
      <c r="B13" s="318" t="s">
        <v>92</v>
      </c>
      <c r="C13" s="319"/>
      <c r="D13" s="22">
        <v>0.06</v>
      </c>
      <c r="E13" s="22">
        <v>0.08</v>
      </c>
      <c r="F13" s="22">
        <v>0.09</v>
      </c>
      <c r="G13" s="22">
        <v>0.11</v>
      </c>
      <c r="H13" s="22">
        <v>0.12</v>
      </c>
      <c r="I13" s="191" t="s">
        <v>90</v>
      </c>
      <c r="J13" s="192"/>
      <c r="K13" s="8"/>
      <c r="L13" s="8"/>
      <c r="M13" s="8"/>
      <c r="N13" s="8"/>
      <c r="O13" s="8"/>
      <c r="P13" s="8"/>
    </row>
    <row r="14" spans="1:18" ht="15.75" customHeight="1" x14ac:dyDescent="0.3">
      <c r="A14" s="8"/>
      <c r="B14" s="316" t="s">
        <v>93</v>
      </c>
      <c r="C14" s="317"/>
      <c r="D14" s="22">
        <v>0.12</v>
      </c>
      <c r="E14" s="22">
        <v>0.16</v>
      </c>
      <c r="F14" s="22">
        <v>0.19</v>
      </c>
      <c r="G14" s="22">
        <v>0.22</v>
      </c>
      <c r="H14" s="22">
        <v>0.25</v>
      </c>
      <c r="I14" s="191" t="str">
        <f>IF(J14=$C$89,"Tabla 201 del IFN3 y Anexo 2 (Coníferas) IFN1 (1)",IF(J14=$C$90,"Tabla 201 del IFN3 y Anexo 2 (frondosas) IFN1 (2)",IF(J14=$C$91,"Tablas producción Madrigal (3)","")))</f>
        <v>Tabla 201 del IFN3 y Anexo 2 (frondosas) IFN1 (2)</v>
      </c>
      <c r="J14" s="192" t="s">
        <v>87</v>
      </c>
      <c r="K14" s="8"/>
      <c r="L14" s="8"/>
      <c r="M14" s="8"/>
      <c r="N14" s="8"/>
      <c r="O14" s="8"/>
      <c r="P14" s="8"/>
    </row>
    <row r="15" spans="1:18" ht="15.75" customHeight="1" x14ac:dyDescent="0.3">
      <c r="A15" s="8"/>
      <c r="B15" s="318" t="s">
        <v>94</v>
      </c>
      <c r="C15" s="319"/>
      <c r="D15" s="22">
        <v>0.06</v>
      </c>
      <c r="E15" s="22">
        <v>0.08</v>
      </c>
      <c r="F15" s="22">
        <v>0.09</v>
      </c>
      <c r="G15" s="22">
        <v>0.11</v>
      </c>
      <c r="H15" s="22">
        <v>0.12</v>
      </c>
      <c r="I15" s="191" t="str">
        <f>IF(J15=$C$89,"Tabla 201 del IFN3 y Anexo 2 (Coníferas) IFN1 (1)",IF(J15=$C$90,"Tabla 201 del IFN3 y Anexo 2 (frondosas) IFN1 (2)",IF(J15=$C$91,"Tablas producción Madrigal (3)","")))</f>
        <v>Tabla 201 del IFN3 y Anexo 2 (frondosas) IFN1 (2)</v>
      </c>
      <c r="J15" s="192" t="s">
        <v>87</v>
      </c>
      <c r="K15" s="8"/>
      <c r="L15" s="8"/>
      <c r="M15" s="8"/>
      <c r="N15" s="8"/>
      <c r="O15" s="8"/>
      <c r="P15" s="8"/>
    </row>
    <row r="16" spans="1:18" ht="15.75" customHeight="1" x14ac:dyDescent="0.3">
      <c r="A16" s="8"/>
      <c r="B16" s="318" t="s">
        <v>95</v>
      </c>
      <c r="C16" s="319"/>
      <c r="D16" s="22">
        <v>0.35</v>
      </c>
      <c r="E16" s="22">
        <v>0.63</v>
      </c>
      <c r="F16" s="22">
        <v>1.3</v>
      </c>
      <c r="G16" s="22">
        <v>2.88</v>
      </c>
      <c r="H16" s="22">
        <v>3.4</v>
      </c>
      <c r="I16" s="191" t="s">
        <v>90</v>
      </c>
      <c r="J16" s="192"/>
      <c r="K16" s="8"/>
      <c r="L16" s="8"/>
      <c r="M16" s="8"/>
      <c r="N16" s="8"/>
      <c r="O16" s="8"/>
      <c r="P16" s="8"/>
    </row>
    <row r="17" spans="2:10" ht="15.75" customHeight="1" x14ac:dyDescent="0.3">
      <c r="B17" s="318" t="s">
        <v>96</v>
      </c>
      <c r="C17" s="319"/>
      <c r="D17" s="22">
        <v>0.28999999999999998</v>
      </c>
      <c r="E17" s="22">
        <v>0.72</v>
      </c>
      <c r="F17" s="22">
        <v>1.01</v>
      </c>
      <c r="G17" s="22">
        <v>1.44</v>
      </c>
      <c r="H17" s="22">
        <v>1.9</v>
      </c>
      <c r="I17" s="191" t="s">
        <v>90</v>
      </c>
      <c r="J17" s="192"/>
    </row>
    <row r="18" spans="2:10" ht="15.75" customHeight="1" x14ac:dyDescent="0.3">
      <c r="B18" s="318" t="s">
        <v>97</v>
      </c>
      <c r="C18" s="319"/>
      <c r="D18" s="22">
        <v>0.01</v>
      </c>
      <c r="E18" s="22">
        <v>0.01</v>
      </c>
      <c r="F18" s="22">
        <v>0.01</v>
      </c>
      <c r="G18" s="22">
        <v>0.01</v>
      </c>
      <c r="H18" s="22">
        <v>0.01</v>
      </c>
      <c r="I18" s="191" t="str">
        <f>IF(J18=$C$89,"Tabla 201 del IFN3 y Anexo 2 (Coníferas) IFN1 (1)",IF(J18=$C$90,"Tabla 201 del IFN3 y Anexo 2 (frondosas) IFN1 (2)",IF(J18=$C$91,"Tablas producción Madrigal (3)","")))</f>
        <v>Tabla 201 del IFN3 y Anexo 2 (frondosas) IFN1 (2)</v>
      </c>
      <c r="J18" s="192" t="s">
        <v>87</v>
      </c>
    </row>
    <row r="19" spans="2:10" ht="15.75" customHeight="1" x14ac:dyDescent="0.3">
      <c r="B19" s="318" t="s">
        <v>98</v>
      </c>
      <c r="C19" s="319"/>
      <c r="D19" s="22">
        <v>0.04</v>
      </c>
      <c r="E19" s="22">
        <v>0.11</v>
      </c>
      <c r="F19" s="22">
        <v>0.21</v>
      </c>
      <c r="G19" s="22">
        <v>0.35</v>
      </c>
      <c r="H19" s="22">
        <v>0.4</v>
      </c>
      <c r="I19" s="191" t="s">
        <v>90</v>
      </c>
      <c r="J19" s="192"/>
    </row>
    <row r="20" spans="2:10" ht="15.75" customHeight="1" x14ac:dyDescent="0.3">
      <c r="B20" s="318" t="s">
        <v>99</v>
      </c>
      <c r="C20" s="319"/>
      <c r="D20" s="22">
        <v>0.08</v>
      </c>
      <c r="E20" s="22">
        <v>0.1</v>
      </c>
      <c r="F20" s="22">
        <v>0.12</v>
      </c>
      <c r="G20" s="22">
        <v>0.14000000000000001</v>
      </c>
      <c r="H20" s="22">
        <v>0.16</v>
      </c>
      <c r="I20" s="191" t="str">
        <f>IF(J20=$C$89,"Tabla 201 del IFN3 y Anexo 2 (Coníferas) IFN1 (1)",IF(J20=$C$90,"Tabla 201 del IFN3 y Anexo 2 (frondosas) IFN1 (2)",IF(J20=$C$91,"Tablas producción Madrigal (3)","")))</f>
        <v>Tabla 201 del IFN3 y Anexo 2 (frondosas) IFN1 (2)</v>
      </c>
      <c r="J20" s="192" t="s">
        <v>87</v>
      </c>
    </row>
    <row r="21" spans="2:10" ht="15.75" customHeight="1" x14ac:dyDescent="0.3">
      <c r="B21" s="318" t="s">
        <v>100</v>
      </c>
      <c r="C21" s="319"/>
      <c r="D21" s="22">
        <v>0.04</v>
      </c>
      <c r="E21" s="22">
        <v>0.11</v>
      </c>
      <c r="F21" s="22">
        <v>0.21</v>
      </c>
      <c r="G21" s="22">
        <v>0.35</v>
      </c>
      <c r="H21" s="22">
        <v>0.4</v>
      </c>
      <c r="I21" s="191" t="str">
        <f>IF(J21=$C$89,"Tabla 201 del IFN3 y Anexo 2 (Coníferas) IFN1 (1)",IF(J21=$C$90,"Tabla 201 del IFN3 y Anexo 2 (frondosas) IFN1 (2)",IF(J21=$C$91,"Tablas producción Madrigal (3)","")))</f>
        <v>Tabla 201 del IFN3 y Anexo 2 (frondosas) IFN1 (2)</v>
      </c>
      <c r="J21" s="192" t="s">
        <v>87</v>
      </c>
    </row>
    <row r="22" spans="2:10" ht="15.75" customHeight="1" x14ac:dyDescent="0.3">
      <c r="B22" s="318" t="s">
        <v>101</v>
      </c>
      <c r="C22" s="319"/>
      <c r="D22" s="22">
        <v>0.03</v>
      </c>
      <c r="E22" s="22">
        <v>0.05</v>
      </c>
      <c r="F22" s="22">
        <v>0.06</v>
      </c>
      <c r="G22" s="22">
        <v>0.12</v>
      </c>
      <c r="H22" s="22">
        <v>0.15</v>
      </c>
      <c r="I22" s="191" t="s">
        <v>90</v>
      </c>
      <c r="J22" s="192"/>
    </row>
    <row r="23" spans="2:10" ht="15.75" customHeight="1" x14ac:dyDescent="0.3">
      <c r="B23" s="318" t="s">
        <v>102</v>
      </c>
      <c r="C23" s="319"/>
      <c r="D23" s="22">
        <v>0.03</v>
      </c>
      <c r="E23" s="22">
        <v>0.05</v>
      </c>
      <c r="F23" s="22">
        <v>0.06</v>
      </c>
      <c r="G23" s="22">
        <v>0.12</v>
      </c>
      <c r="H23" s="22">
        <v>0.15</v>
      </c>
      <c r="I23" s="191" t="s">
        <v>90</v>
      </c>
      <c r="J23" s="192"/>
    </row>
    <row r="24" spans="2:10" ht="15.75" customHeight="1" x14ac:dyDescent="0.3">
      <c r="B24" s="318" t="s">
        <v>103</v>
      </c>
      <c r="C24" s="319"/>
      <c r="D24" s="22">
        <v>0.03</v>
      </c>
      <c r="E24" s="22">
        <v>0.05</v>
      </c>
      <c r="F24" s="22">
        <v>0.06</v>
      </c>
      <c r="G24" s="22">
        <v>0.12</v>
      </c>
      <c r="H24" s="22">
        <v>0.15</v>
      </c>
      <c r="I24" s="191" t="s">
        <v>90</v>
      </c>
      <c r="J24" s="192"/>
    </row>
    <row r="25" spans="2:10" ht="15.75" customHeight="1" x14ac:dyDescent="0.3">
      <c r="B25" s="318" t="s">
        <v>104</v>
      </c>
      <c r="C25" s="319"/>
      <c r="D25" s="22">
        <v>0.04</v>
      </c>
      <c r="E25" s="22">
        <v>0.11</v>
      </c>
      <c r="F25" s="22">
        <v>0.21</v>
      </c>
      <c r="G25" s="22">
        <v>0.35</v>
      </c>
      <c r="H25" s="22">
        <v>0.4</v>
      </c>
      <c r="I25" s="191" t="str">
        <f t="shared" ref="I25:I31" si="0">IF(J25=$C$89,"Tabla 201 del IFN3 y Anexo 2 (Coníferas) IFN1 (1)",IF(J25=$C$90,"Tabla 201 del IFN3 y Anexo 2 (frondosas) IFN1 (2)",IF(J25=$C$91,"Tablas producción Madrigal (3)","")))</f>
        <v>Tabla 201 del IFN3 y Anexo 2 (frondosas) IFN1 (2)</v>
      </c>
      <c r="J25" s="192" t="s">
        <v>87</v>
      </c>
    </row>
    <row r="26" spans="2:10" ht="15.75" customHeight="1" x14ac:dyDescent="0.3">
      <c r="B26" s="316" t="s">
        <v>105</v>
      </c>
      <c r="C26" s="317"/>
      <c r="D26" s="22">
        <v>0.4</v>
      </c>
      <c r="E26" s="22">
        <v>1</v>
      </c>
      <c r="F26" s="22">
        <v>1.57</v>
      </c>
      <c r="G26" s="22">
        <v>2.23</v>
      </c>
      <c r="H26" s="22">
        <v>3.53</v>
      </c>
      <c r="I26" s="191" t="str">
        <f t="shared" si="0"/>
        <v>Tabla 201 del IFN3 y Anexo 2 (frondosas) IFN1 (2)</v>
      </c>
      <c r="J26" s="192" t="s">
        <v>87</v>
      </c>
    </row>
    <row r="27" spans="2:10" ht="15.75" customHeight="1" x14ac:dyDescent="0.3">
      <c r="B27" s="316" t="s">
        <v>106</v>
      </c>
      <c r="C27" s="317"/>
      <c r="D27" s="22">
        <v>0.56999999999999995</v>
      </c>
      <c r="E27" s="22">
        <v>1.39</v>
      </c>
      <c r="F27" s="22">
        <v>2.04</v>
      </c>
      <c r="G27" s="22">
        <v>3</v>
      </c>
      <c r="H27" s="22">
        <v>4.87</v>
      </c>
      <c r="I27" s="191" t="str">
        <f t="shared" si="0"/>
        <v>Tabla 201 del IFN3 y Anexo 2 (frondosas) IFN1 (2)</v>
      </c>
      <c r="J27" s="192" t="s">
        <v>87</v>
      </c>
    </row>
    <row r="28" spans="2:10" ht="15.75" customHeight="1" x14ac:dyDescent="0.3">
      <c r="B28" s="316" t="s">
        <v>107</v>
      </c>
      <c r="C28" s="317"/>
      <c r="D28" s="22">
        <v>0</v>
      </c>
      <c r="E28" s="22">
        <v>0.02</v>
      </c>
      <c r="F28" s="22">
        <v>0.03</v>
      </c>
      <c r="G28" s="22">
        <v>7.0000000000000007E-2</v>
      </c>
      <c r="H28" s="22">
        <v>0.23</v>
      </c>
      <c r="I28" s="191" t="str">
        <f t="shared" si="0"/>
        <v>Tablas producción Madrigal (3)</v>
      </c>
      <c r="J28" s="192" t="s">
        <v>108</v>
      </c>
    </row>
    <row r="29" spans="2:10" ht="15.75" customHeight="1" x14ac:dyDescent="0.3">
      <c r="B29" s="316" t="s">
        <v>109</v>
      </c>
      <c r="C29" s="317"/>
      <c r="D29" s="22">
        <v>0.09</v>
      </c>
      <c r="E29" s="22">
        <v>0.11</v>
      </c>
      <c r="F29" s="22">
        <v>0.18</v>
      </c>
      <c r="G29" s="22">
        <v>0.28999999999999998</v>
      </c>
      <c r="H29" s="22">
        <v>0.33</v>
      </c>
      <c r="I29" s="191" t="str">
        <f t="shared" si="0"/>
        <v>Tabla 201 del IFN3 y Anexo 2 (frondosas) IFN1 (2)</v>
      </c>
      <c r="J29" s="192" t="s">
        <v>87</v>
      </c>
    </row>
    <row r="30" spans="2:10" ht="15.75" customHeight="1" x14ac:dyDescent="0.3">
      <c r="B30" s="318" t="s">
        <v>110</v>
      </c>
      <c r="C30" s="319"/>
      <c r="D30" s="22">
        <v>0.03</v>
      </c>
      <c r="E30" s="22">
        <v>0.04</v>
      </c>
      <c r="F30" s="22">
        <v>0.05</v>
      </c>
      <c r="G30" s="22">
        <v>0.08</v>
      </c>
      <c r="H30" s="22">
        <v>0.1</v>
      </c>
      <c r="I30" s="191" t="str">
        <f t="shared" si="0"/>
        <v>Tabla 201 del IFN3 y Anexo 2 (frondosas) IFN1 (2)</v>
      </c>
      <c r="J30" s="192" t="s">
        <v>87</v>
      </c>
    </row>
    <row r="31" spans="2:10" ht="15.75" customHeight="1" x14ac:dyDescent="0.3">
      <c r="B31" s="318" t="s">
        <v>111</v>
      </c>
      <c r="C31" s="319"/>
      <c r="D31" s="22">
        <v>0.04</v>
      </c>
      <c r="E31" s="22">
        <v>0.04</v>
      </c>
      <c r="F31" s="22">
        <v>0.05</v>
      </c>
      <c r="G31" s="22">
        <v>0.12</v>
      </c>
      <c r="H31" s="22">
        <v>0.14000000000000001</v>
      </c>
      <c r="I31" s="191" t="str">
        <f t="shared" si="0"/>
        <v>Tabla 201 del IFN3 y Anexo 2 (frondosas) IFN1 (2)</v>
      </c>
      <c r="J31" s="192" t="s">
        <v>87</v>
      </c>
    </row>
    <row r="32" spans="2:10" ht="15.75" customHeight="1" x14ac:dyDescent="0.3">
      <c r="B32" s="318" t="s">
        <v>112</v>
      </c>
      <c r="C32" s="319"/>
      <c r="D32" s="22">
        <v>0.12</v>
      </c>
      <c r="E32" s="22">
        <v>0.16</v>
      </c>
      <c r="F32" s="22">
        <v>0.19</v>
      </c>
      <c r="G32" s="22">
        <v>0.22</v>
      </c>
      <c r="H32" s="22">
        <v>0.25</v>
      </c>
      <c r="I32" s="191" t="s">
        <v>90</v>
      </c>
      <c r="J32" s="192"/>
    </row>
    <row r="33" spans="2:10" ht="15.75" customHeight="1" x14ac:dyDescent="0.3">
      <c r="B33" s="318" t="s">
        <v>113</v>
      </c>
      <c r="C33" s="319"/>
      <c r="D33" s="22">
        <v>0.01</v>
      </c>
      <c r="E33" s="22">
        <v>0.01</v>
      </c>
      <c r="F33" s="22">
        <v>0.02</v>
      </c>
      <c r="G33" s="22">
        <v>0.02</v>
      </c>
      <c r="H33" s="22">
        <v>0.02</v>
      </c>
      <c r="I33" s="191" t="str">
        <f>IF(J33=$C$89,"Tabla 201 del IFN3 y Anexo 2 (Coníferas) IFN1 (1)",IF(J33=$C$90,"Tabla 201 del IFN3 y Anexo 2 (frondosas) IFN1 (2)",IF(J33=$C$91,"Tablas producción Madrigal (3)","")))</f>
        <v>Tabla 201 del IFN3 y Anexo 2 (Coníferas) IFN1 (1)</v>
      </c>
      <c r="J33" s="192" t="s">
        <v>83</v>
      </c>
    </row>
    <row r="34" spans="2:10" ht="15.75" customHeight="1" x14ac:dyDescent="0.3">
      <c r="B34" s="318" t="s">
        <v>114</v>
      </c>
      <c r="C34" s="319"/>
      <c r="D34" s="22">
        <v>0.02</v>
      </c>
      <c r="E34" s="22">
        <v>0.02</v>
      </c>
      <c r="F34" s="22">
        <v>0.03</v>
      </c>
      <c r="G34" s="22">
        <v>0.03</v>
      </c>
      <c r="H34" s="22">
        <v>0.04</v>
      </c>
      <c r="I34" s="191" t="str">
        <f>IF(J34=$C$89,"Tabla 201 del IFN3 y Anexo 2 (Coníferas) IFN1 (1)",IF(J34=$C$90,"Tabla 201 del IFN3 y Anexo 2 (frondosas) IFN1 (2)",IF(J34=$C$91,"Tablas producción Madrigal (3)","")))</f>
        <v>Tabla 201 del IFN3 y Anexo 2 (Coníferas) IFN1 (1)</v>
      </c>
      <c r="J34" s="192" t="s">
        <v>83</v>
      </c>
    </row>
    <row r="35" spans="2:10" ht="15.75" customHeight="1" x14ac:dyDescent="0.3">
      <c r="B35" s="318" t="s">
        <v>115</v>
      </c>
      <c r="C35" s="319"/>
      <c r="D35" s="22">
        <v>0.01</v>
      </c>
      <c r="E35" s="22">
        <v>0.02</v>
      </c>
      <c r="F35" s="22">
        <v>0.02</v>
      </c>
      <c r="G35" s="22">
        <v>0.02</v>
      </c>
      <c r="H35" s="22">
        <v>0.03</v>
      </c>
      <c r="I35" s="191" t="str">
        <f>IF(J35=$C$89,"Tabla 201 del IFN3 y Anexo 2 (Coníferas) IFN1 (1)",IF(J35=$C$90,"Tabla 201 del IFN3 y Anexo 2 (frondosas) IFN1 (2)",IF(J35=$C$91,"Tablas producción Madrigal (3)","")))</f>
        <v>Tabla 201 del IFN3 y Anexo 2 (Coníferas) IFN1 (1)</v>
      </c>
      <c r="J35" s="192" t="s">
        <v>83</v>
      </c>
    </row>
    <row r="36" spans="2:10" ht="15.75" customHeight="1" x14ac:dyDescent="0.3">
      <c r="B36" s="318" t="s">
        <v>116</v>
      </c>
      <c r="C36" s="319"/>
      <c r="D36" s="22">
        <v>0.34</v>
      </c>
      <c r="E36" s="22">
        <v>0.43</v>
      </c>
      <c r="F36" s="22">
        <v>0.52</v>
      </c>
      <c r="G36" s="22">
        <v>0.6</v>
      </c>
      <c r="H36" s="22">
        <v>0.69</v>
      </c>
      <c r="I36" s="191" t="s">
        <v>117</v>
      </c>
      <c r="J36" s="192" t="s">
        <v>83</v>
      </c>
    </row>
    <row r="37" spans="2:10" ht="15.75" customHeight="1" x14ac:dyDescent="0.3">
      <c r="B37" s="318" t="s">
        <v>118</v>
      </c>
      <c r="C37" s="319"/>
      <c r="D37" s="22">
        <v>0.04</v>
      </c>
      <c r="E37" s="22">
        <v>0.11</v>
      </c>
      <c r="F37" s="22">
        <v>0.21</v>
      </c>
      <c r="G37" s="22">
        <v>0.35</v>
      </c>
      <c r="H37" s="22">
        <v>0.4</v>
      </c>
      <c r="I37" s="191" t="s">
        <v>90</v>
      </c>
      <c r="J37" s="192"/>
    </row>
    <row r="38" spans="2:10" ht="15.75" customHeight="1" x14ac:dyDescent="0.3">
      <c r="B38" s="318" t="s">
        <v>119</v>
      </c>
      <c r="C38" s="319"/>
      <c r="D38" s="22">
        <v>0.04</v>
      </c>
      <c r="E38" s="22">
        <v>0.11</v>
      </c>
      <c r="F38" s="22">
        <v>0.21</v>
      </c>
      <c r="G38" s="22">
        <v>0.35</v>
      </c>
      <c r="H38" s="22">
        <v>0.4</v>
      </c>
      <c r="I38" s="191" t="s">
        <v>90</v>
      </c>
      <c r="J38" s="192"/>
    </row>
    <row r="39" spans="2:10" ht="15.75" customHeight="1" x14ac:dyDescent="0.3">
      <c r="B39" s="318" t="s">
        <v>120</v>
      </c>
      <c r="C39" s="319"/>
      <c r="D39" s="22">
        <v>0.15</v>
      </c>
      <c r="E39" s="22">
        <v>0.19</v>
      </c>
      <c r="F39" s="22">
        <v>0.22</v>
      </c>
      <c r="G39" s="22">
        <v>0.26</v>
      </c>
      <c r="H39" s="22">
        <v>0.3</v>
      </c>
      <c r="I39" s="191" t="s">
        <v>90</v>
      </c>
      <c r="J39" s="192"/>
    </row>
    <row r="40" spans="2:10" ht="15.75" customHeight="1" x14ac:dyDescent="0.3">
      <c r="B40" s="318" t="s">
        <v>121</v>
      </c>
      <c r="C40" s="319"/>
      <c r="D40" s="22">
        <v>0.04</v>
      </c>
      <c r="E40" s="22">
        <v>0.11</v>
      </c>
      <c r="F40" s="22">
        <v>0.21</v>
      </c>
      <c r="G40" s="22">
        <v>0.35</v>
      </c>
      <c r="H40" s="22">
        <v>0.4</v>
      </c>
      <c r="I40" s="191" t="s">
        <v>90</v>
      </c>
      <c r="J40" s="192"/>
    </row>
    <row r="41" spans="2:10" ht="15.75" customHeight="1" x14ac:dyDescent="0.3">
      <c r="B41" s="318" t="s">
        <v>122</v>
      </c>
      <c r="C41" s="319"/>
      <c r="D41" s="22">
        <v>0.04</v>
      </c>
      <c r="E41" s="22">
        <v>0.11</v>
      </c>
      <c r="F41" s="22">
        <v>0.21</v>
      </c>
      <c r="G41" s="22">
        <v>0.35</v>
      </c>
      <c r="H41" s="22">
        <v>0.4</v>
      </c>
      <c r="I41" s="191" t="s">
        <v>90</v>
      </c>
      <c r="J41" s="192"/>
    </row>
    <row r="42" spans="2:10" ht="15.75" customHeight="1" x14ac:dyDescent="0.3">
      <c r="B42" s="318" t="s">
        <v>123</v>
      </c>
      <c r="C42" s="319"/>
      <c r="D42" s="22">
        <v>0.04</v>
      </c>
      <c r="E42" s="22">
        <v>0.05</v>
      </c>
      <c r="F42" s="22">
        <v>0.08</v>
      </c>
      <c r="G42" s="22">
        <v>0.1</v>
      </c>
      <c r="H42" s="22">
        <v>0.11</v>
      </c>
      <c r="I42" s="191" t="str">
        <f>IF(J42=$C$89,"Tabla 201 del IFN3 y Anexo 2 (Coníferas) IFN1 (1)",IF(J42=$C$90,"Tabla 201 del IFN3 y Anexo 2 (frondosas) IFN1 (2)",IF(J42=$C$91,"Tablas producción Madrigal (3)","")))</f>
        <v>Tabla 201 del IFN3 y Anexo 2 (frondosas) IFN1 (2)</v>
      </c>
      <c r="J42" s="192" t="s">
        <v>87</v>
      </c>
    </row>
    <row r="43" spans="2:10" ht="15.75" customHeight="1" x14ac:dyDescent="0.3">
      <c r="B43" s="318" t="s">
        <v>124</v>
      </c>
      <c r="C43" s="319"/>
      <c r="D43" s="22">
        <v>0.03</v>
      </c>
      <c r="E43" s="22">
        <v>0.03</v>
      </c>
      <c r="F43" s="22">
        <v>0.09</v>
      </c>
      <c r="G43" s="22">
        <v>0.17</v>
      </c>
      <c r="H43" s="22">
        <v>0.2</v>
      </c>
      <c r="I43" s="191" t="str">
        <f>IF(J43=$C$89,"Tabla 201 del IFN3 y Anexo 2 (Coníferas) IFN1 (1)",IF(J43=$C$90,"Tabla 201 del IFN3 y Anexo 2 (frondosas) IFN1 (2)",IF(J43=$C$91,"Tablas producción Madrigal (3)","")))</f>
        <v>Tabla 201 del IFN3 y Anexo 2 (frondosas) IFN1 (2)</v>
      </c>
      <c r="J43" s="192" t="s">
        <v>87</v>
      </c>
    </row>
    <row r="44" spans="2:10" ht="15.75" customHeight="1" x14ac:dyDescent="0.3">
      <c r="B44" s="318" t="s">
        <v>125</v>
      </c>
      <c r="C44" s="319"/>
      <c r="D44" s="22">
        <v>0.31</v>
      </c>
      <c r="E44" s="22">
        <v>0.56999999999999995</v>
      </c>
      <c r="F44" s="22">
        <v>0.9</v>
      </c>
      <c r="G44" s="22">
        <v>1.24</v>
      </c>
      <c r="H44" s="22">
        <v>1.37</v>
      </c>
      <c r="I44" s="191" t="s">
        <v>90</v>
      </c>
      <c r="J44" s="192"/>
    </row>
    <row r="45" spans="2:10" ht="15.75" customHeight="1" x14ac:dyDescent="0.3">
      <c r="B45" s="318" t="s">
        <v>126</v>
      </c>
      <c r="C45" s="319"/>
      <c r="D45" s="22">
        <v>0.35</v>
      </c>
      <c r="E45" s="22">
        <v>0.63</v>
      </c>
      <c r="F45" s="22">
        <v>1.3</v>
      </c>
      <c r="G45" s="22">
        <v>2.88</v>
      </c>
      <c r="H45" s="22">
        <v>3.4</v>
      </c>
      <c r="I45" s="191" t="s">
        <v>90</v>
      </c>
      <c r="J45" s="192"/>
    </row>
    <row r="46" spans="2:10" ht="15.75" customHeight="1" x14ac:dyDescent="0.3">
      <c r="B46" s="316" t="s">
        <v>127</v>
      </c>
      <c r="C46" s="317"/>
      <c r="D46" s="22">
        <v>0.03</v>
      </c>
      <c r="E46" s="22">
        <v>7.0000000000000007E-2</v>
      </c>
      <c r="F46" s="22">
        <v>0.14000000000000001</v>
      </c>
      <c r="G46" s="22">
        <v>0.16</v>
      </c>
      <c r="H46" s="22">
        <v>0.18</v>
      </c>
      <c r="I46" s="191" t="str">
        <f t="shared" ref="I46:I60" si="1">IF(J46=$C$89,"Tabla 201 del IFN3 y Anexo 2 (Coníferas) IFN1 (1)",IF(J46=$C$90,"Tabla 201 del IFN3 y Anexo 2 (frondosas) IFN1 (2)",IF(J46=$C$91,"Tablas producción Madrigal (3)","")))</f>
        <v>Tabla 201 del IFN3 y Anexo 2 (Coníferas) IFN1 (1)</v>
      </c>
      <c r="J46" s="192" t="s">
        <v>83</v>
      </c>
    </row>
    <row r="47" spans="2:10" ht="15.75" customHeight="1" x14ac:dyDescent="0.3">
      <c r="B47" s="316" t="s">
        <v>128</v>
      </c>
      <c r="C47" s="317"/>
      <c r="D47" s="22">
        <v>0.03</v>
      </c>
      <c r="E47" s="22">
        <v>0.04</v>
      </c>
      <c r="F47" s="22">
        <v>0.08</v>
      </c>
      <c r="G47" s="22">
        <v>0.14000000000000001</v>
      </c>
      <c r="H47" s="22">
        <v>0.16</v>
      </c>
      <c r="I47" s="191" t="str">
        <f t="shared" si="1"/>
        <v>Tabla 201 del IFN3 y Anexo 2 (Coníferas) IFN1 (1)</v>
      </c>
      <c r="J47" s="192" t="s">
        <v>83</v>
      </c>
    </row>
    <row r="48" spans="2:10" ht="15.75" customHeight="1" x14ac:dyDescent="0.3">
      <c r="B48" s="316" t="s">
        <v>129</v>
      </c>
      <c r="C48" s="317"/>
      <c r="D48" s="22">
        <v>0.03</v>
      </c>
      <c r="E48" s="22">
        <v>0.04</v>
      </c>
      <c r="F48" s="22">
        <v>0.05</v>
      </c>
      <c r="G48" s="22">
        <v>0.11</v>
      </c>
      <c r="H48" s="22">
        <v>0.13</v>
      </c>
      <c r="I48" s="191" t="str">
        <f t="shared" si="1"/>
        <v>Tablas producción Madrigal (3)</v>
      </c>
      <c r="J48" s="192" t="s">
        <v>130</v>
      </c>
    </row>
    <row r="49" spans="2:10" ht="15.75" customHeight="1" x14ac:dyDescent="0.3">
      <c r="B49" s="316" t="s">
        <v>131</v>
      </c>
      <c r="C49" s="317"/>
      <c r="D49" s="22">
        <v>0.03</v>
      </c>
      <c r="E49" s="22">
        <v>0.03</v>
      </c>
      <c r="F49" s="22">
        <v>0.08</v>
      </c>
      <c r="G49" s="22">
        <v>0.09</v>
      </c>
      <c r="H49" s="22">
        <v>0.11</v>
      </c>
      <c r="I49" s="191" t="str">
        <f>I47</f>
        <v>Tabla 201 del IFN3 y Anexo 2 (Coníferas) IFN1 (1)</v>
      </c>
      <c r="J49" s="192"/>
    </row>
    <row r="50" spans="2:10" ht="15.75" customHeight="1" x14ac:dyDescent="0.3">
      <c r="B50" s="316" t="s">
        <v>132</v>
      </c>
      <c r="C50" s="317"/>
      <c r="D50" s="22">
        <v>0.23</v>
      </c>
      <c r="E50" s="22">
        <v>0.41</v>
      </c>
      <c r="F50" s="22">
        <v>0.57999999999999996</v>
      </c>
      <c r="G50" s="22">
        <v>0.74</v>
      </c>
      <c r="H50" s="22">
        <v>0.91</v>
      </c>
      <c r="I50" s="191" t="str">
        <f t="shared" si="1"/>
        <v>Tablas producción Madrigal (3)</v>
      </c>
      <c r="J50" s="192" t="s">
        <v>130</v>
      </c>
    </row>
    <row r="51" spans="2:10" ht="15.75" customHeight="1" x14ac:dyDescent="0.3">
      <c r="B51" s="316" t="s">
        <v>133</v>
      </c>
      <c r="C51" s="317"/>
      <c r="D51" s="22">
        <v>0.33</v>
      </c>
      <c r="E51" s="22">
        <v>0.54</v>
      </c>
      <c r="F51" s="22">
        <v>0.69</v>
      </c>
      <c r="G51" s="22">
        <v>0.81</v>
      </c>
      <c r="H51" s="22">
        <v>0.92</v>
      </c>
      <c r="I51" s="191" t="str">
        <f t="shared" si="1"/>
        <v>Tablas producción Madrigal (3)</v>
      </c>
      <c r="J51" s="192" t="s">
        <v>130</v>
      </c>
    </row>
    <row r="52" spans="2:10" ht="15.75" customHeight="1" x14ac:dyDescent="0.3">
      <c r="B52" s="316" t="s">
        <v>134</v>
      </c>
      <c r="C52" s="317"/>
      <c r="D52" s="22">
        <v>0.12</v>
      </c>
      <c r="E52" s="22">
        <v>0.15</v>
      </c>
      <c r="F52" s="22">
        <v>0.18</v>
      </c>
      <c r="G52" s="22">
        <v>0.26</v>
      </c>
      <c r="H52" s="22">
        <v>0.36</v>
      </c>
      <c r="I52" s="191" t="str">
        <f t="shared" si="1"/>
        <v>Tablas producción Madrigal (3)</v>
      </c>
      <c r="J52" s="192" t="s">
        <v>130</v>
      </c>
    </row>
    <row r="53" spans="2:10" ht="15.75" customHeight="1" x14ac:dyDescent="0.3">
      <c r="B53" s="316" t="s">
        <v>135</v>
      </c>
      <c r="C53" s="317"/>
      <c r="D53" s="22">
        <v>0.02</v>
      </c>
      <c r="E53" s="22">
        <v>0.03</v>
      </c>
      <c r="F53" s="22">
        <v>0.03</v>
      </c>
      <c r="G53" s="22">
        <v>0.08</v>
      </c>
      <c r="H53" s="22">
        <v>0.09</v>
      </c>
      <c r="I53" s="191" t="str">
        <f t="shared" si="1"/>
        <v>Tabla 201 del IFN3 y Anexo 2 (Coníferas) IFN1 (1)</v>
      </c>
      <c r="J53" s="192" t="s">
        <v>83</v>
      </c>
    </row>
    <row r="54" spans="2:10" ht="15.75" customHeight="1" x14ac:dyDescent="0.3">
      <c r="B54" s="316" t="s">
        <v>136</v>
      </c>
      <c r="C54" s="317"/>
      <c r="D54" s="22">
        <v>0.06</v>
      </c>
      <c r="E54" s="22">
        <v>0.1</v>
      </c>
      <c r="F54" s="22">
        <v>0.17</v>
      </c>
      <c r="G54" s="22">
        <v>0.2</v>
      </c>
      <c r="H54" s="22">
        <v>0.28999999999999998</v>
      </c>
      <c r="I54" s="191" t="str">
        <f t="shared" si="1"/>
        <v>Tabla 201 del IFN3 y Anexo 2 (Coníferas) IFN1 (1)</v>
      </c>
      <c r="J54" s="192" t="s">
        <v>83</v>
      </c>
    </row>
    <row r="55" spans="2:10" ht="15.75" customHeight="1" x14ac:dyDescent="0.3">
      <c r="B55" s="316" t="s">
        <v>137</v>
      </c>
      <c r="C55" s="317"/>
      <c r="D55" s="22">
        <v>0.46</v>
      </c>
      <c r="E55" s="22">
        <v>0.79</v>
      </c>
      <c r="F55" s="22">
        <v>1.17</v>
      </c>
      <c r="G55" s="22">
        <v>1.56</v>
      </c>
      <c r="H55" s="22">
        <v>1.78</v>
      </c>
      <c r="I55" s="191" t="str">
        <f t="shared" si="1"/>
        <v>Tablas producción Madrigal (3)</v>
      </c>
      <c r="J55" s="192" t="s">
        <v>130</v>
      </c>
    </row>
    <row r="56" spans="2:10" ht="15.75" customHeight="1" x14ac:dyDescent="0.3">
      <c r="B56" s="316" t="s">
        <v>138</v>
      </c>
      <c r="C56" s="317"/>
      <c r="D56" s="22">
        <v>0.02</v>
      </c>
      <c r="E56" s="22">
        <v>0.05</v>
      </c>
      <c r="F56" s="22">
        <v>0.06</v>
      </c>
      <c r="G56" s="22">
        <v>0.15</v>
      </c>
      <c r="H56" s="22">
        <v>0.17</v>
      </c>
      <c r="I56" s="191" t="str">
        <f t="shared" si="1"/>
        <v>Tablas producción Madrigal (3)</v>
      </c>
      <c r="J56" s="192" t="s">
        <v>130</v>
      </c>
    </row>
    <row r="57" spans="2:10" ht="15.75" customHeight="1" x14ac:dyDescent="0.3">
      <c r="B57" s="316" t="s">
        <v>139</v>
      </c>
      <c r="C57" s="317"/>
      <c r="D57" s="22">
        <v>0.03</v>
      </c>
      <c r="E57" s="22">
        <v>0.04</v>
      </c>
      <c r="F57" s="22">
        <v>0.05</v>
      </c>
      <c r="G57" s="22">
        <v>0.09</v>
      </c>
      <c r="H57" s="22">
        <v>0.11</v>
      </c>
      <c r="I57" s="191" t="str">
        <f t="shared" si="1"/>
        <v>Tablas producción Madrigal (3)</v>
      </c>
      <c r="J57" s="192" t="s">
        <v>130</v>
      </c>
    </row>
    <row r="58" spans="2:10" ht="15.75" customHeight="1" x14ac:dyDescent="0.3">
      <c r="B58" s="316" t="s">
        <v>140</v>
      </c>
      <c r="C58" s="317"/>
      <c r="D58" s="22">
        <v>0.04</v>
      </c>
      <c r="E58" s="22">
        <v>0.05</v>
      </c>
      <c r="F58" s="22">
        <v>7.0000000000000007E-2</v>
      </c>
      <c r="G58" s="22">
        <v>0.11</v>
      </c>
      <c r="H58" s="22">
        <v>0.17</v>
      </c>
      <c r="I58" s="191" t="str">
        <f t="shared" si="1"/>
        <v>Tablas producción Madrigal (3)</v>
      </c>
      <c r="J58" s="192" t="s">
        <v>130</v>
      </c>
    </row>
    <row r="59" spans="2:10" ht="15.75" customHeight="1" x14ac:dyDescent="0.3">
      <c r="B59" s="316" t="s">
        <v>141</v>
      </c>
      <c r="C59" s="317"/>
      <c r="D59" s="22">
        <v>0.03</v>
      </c>
      <c r="E59" s="22">
        <v>0.05</v>
      </c>
      <c r="F59" s="22">
        <v>0.06</v>
      </c>
      <c r="G59" s="22">
        <v>0.12</v>
      </c>
      <c r="H59" s="22">
        <v>0.15</v>
      </c>
      <c r="I59" s="191" t="str">
        <f t="shared" si="1"/>
        <v>Tabla 201 del IFN3 y Anexo 2 (Coníferas) IFN1 (1)</v>
      </c>
      <c r="J59" s="192" t="s">
        <v>83</v>
      </c>
    </row>
    <row r="60" spans="2:10" ht="15.75" customHeight="1" x14ac:dyDescent="0.3">
      <c r="B60" s="316" t="s">
        <v>142</v>
      </c>
      <c r="C60" s="317"/>
      <c r="D60" s="22">
        <v>0.04</v>
      </c>
      <c r="E60" s="22">
        <v>0.05</v>
      </c>
      <c r="F60" s="22">
        <v>0.09</v>
      </c>
      <c r="G60" s="22">
        <v>0.11</v>
      </c>
      <c r="H60" s="22">
        <v>0.12</v>
      </c>
      <c r="I60" s="191" t="str">
        <f t="shared" si="1"/>
        <v>Tabla 201 del IFN3 y Anexo 2 (Coníferas) IFN1 (1)</v>
      </c>
      <c r="J60" s="192" t="s">
        <v>83</v>
      </c>
    </row>
    <row r="61" spans="2:10" ht="15.75" customHeight="1" x14ac:dyDescent="0.3">
      <c r="B61" s="318" t="s">
        <v>143</v>
      </c>
      <c r="C61" s="319"/>
      <c r="D61" s="22">
        <v>0.04</v>
      </c>
      <c r="E61" s="22">
        <v>0.11</v>
      </c>
      <c r="F61" s="22">
        <v>0.21</v>
      </c>
      <c r="G61" s="22">
        <v>0.35</v>
      </c>
      <c r="H61" s="22">
        <v>0.4</v>
      </c>
      <c r="I61" s="191" t="s">
        <v>90</v>
      </c>
      <c r="J61" s="192"/>
    </row>
    <row r="62" spans="2:10" ht="15.75" customHeight="1" x14ac:dyDescent="0.3">
      <c r="B62" s="318" t="s">
        <v>144</v>
      </c>
      <c r="C62" s="319"/>
      <c r="D62" s="22">
        <v>0.21</v>
      </c>
      <c r="E62" s="22">
        <v>0.46</v>
      </c>
      <c r="F62" s="22">
        <v>0.67</v>
      </c>
      <c r="G62" s="22">
        <v>0.92</v>
      </c>
      <c r="H62" s="22">
        <v>1.26</v>
      </c>
      <c r="I62" s="191" t="s">
        <v>90</v>
      </c>
      <c r="J62" s="192"/>
    </row>
    <row r="63" spans="2:10" ht="15.75" customHeight="1" x14ac:dyDescent="0.3">
      <c r="B63" s="318" t="s">
        <v>145</v>
      </c>
      <c r="C63" s="319"/>
      <c r="D63" s="22">
        <v>0.21</v>
      </c>
      <c r="E63" s="22">
        <v>0.46</v>
      </c>
      <c r="F63" s="22">
        <v>0.67</v>
      </c>
      <c r="G63" s="22">
        <v>0.92</v>
      </c>
      <c r="H63" s="22">
        <v>1.26</v>
      </c>
      <c r="I63" s="191" t="str">
        <f>IF(J63=$C$89,"Tabla 201 del IFN3 y Anexo 2 (Coníferas) IFN1 (1)",IF(J63=$C$90,"Tabla 201 del IFN3 y Anexo 2 (frondosas) IFN1 (2)",IF(J63=$C$91,"Tablas producción Madrigal (3)","")))</f>
        <v>Tabla 201 del IFN3 y Anexo 2 (frondosas) IFN1 (2)</v>
      </c>
      <c r="J63" s="192" t="s">
        <v>87</v>
      </c>
    </row>
    <row r="64" spans="2:10" ht="15.75" customHeight="1" x14ac:dyDescent="0.3">
      <c r="B64" s="316" t="s">
        <v>146</v>
      </c>
      <c r="C64" s="317"/>
      <c r="D64" s="22">
        <v>0.28999999999999998</v>
      </c>
      <c r="E64" s="22">
        <v>0.72</v>
      </c>
      <c r="F64" s="22">
        <v>1.01</v>
      </c>
      <c r="G64" s="22">
        <v>1.44</v>
      </c>
      <c r="H64" s="22">
        <v>1.9</v>
      </c>
      <c r="I64" s="191" t="str">
        <f>IF(J64=$C$89,"Tabla 201 del IFN3 y Anexo 2 (Coníferas) IFN1 (1)",IF(J64=$C$90,"Tabla 201 del IFN3 y Anexo 2 (frondosas) IFN1 (2)",IF(J64=$C$91,"Tablas producción Madrigal (3)","")))</f>
        <v>Tabla 201 del IFN3 y Anexo 2 (frondosas) IFN1 (2)</v>
      </c>
      <c r="J64" s="192" t="s">
        <v>87</v>
      </c>
    </row>
    <row r="65" spans="2:10" ht="15.75" customHeight="1" x14ac:dyDescent="0.3">
      <c r="B65" s="318" t="s">
        <v>147</v>
      </c>
      <c r="C65" s="319"/>
      <c r="D65" s="22">
        <v>0.34</v>
      </c>
      <c r="E65" s="22">
        <v>0.81</v>
      </c>
      <c r="F65" s="22">
        <v>1.18</v>
      </c>
      <c r="G65" s="22">
        <v>1.55</v>
      </c>
      <c r="H65" s="22">
        <v>2.02</v>
      </c>
      <c r="I65" s="191" t="str">
        <f>IF(J65=$C$89,"Tabla 201 del IFN3 y Anexo 2 (Coníferas) IFN1 (1)",IF(J65=$C$90,"Tabla 201 del IFN3 y Anexo 2 (frondosas) IFN1 (2)",IF(J65=$C$91,"Tablas producción Madrigal (3)","")))</f>
        <v>Tabla 201 del IFN3 y Anexo 2 (frondosas) IFN1 (2)</v>
      </c>
      <c r="J65" s="192" t="s">
        <v>87</v>
      </c>
    </row>
    <row r="66" spans="2:10" ht="15.75" customHeight="1" x14ac:dyDescent="0.3">
      <c r="B66" s="318" t="s">
        <v>148</v>
      </c>
      <c r="C66" s="319"/>
      <c r="D66" s="22">
        <v>0.15</v>
      </c>
      <c r="E66" s="22">
        <v>0.19</v>
      </c>
      <c r="F66" s="22">
        <v>0.22</v>
      </c>
      <c r="G66" s="22">
        <v>0.26</v>
      </c>
      <c r="H66" s="22">
        <v>0.3</v>
      </c>
      <c r="I66" s="191" t="s">
        <v>90</v>
      </c>
      <c r="J66" s="192" t="s">
        <v>87</v>
      </c>
    </row>
    <row r="67" spans="2:10" ht="15.75" customHeight="1" x14ac:dyDescent="0.3">
      <c r="B67" s="318" t="s">
        <v>149</v>
      </c>
      <c r="C67" s="319"/>
      <c r="D67" s="22">
        <v>0.35</v>
      </c>
      <c r="E67" s="22">
        <v>0.63</v>
      </c>
      <c r="F67" s="22">
        <v>1.3</v>
      </c>
      <c r="G67" s="22">
        <v>2.88</v>
      </c>
      <c r="H67" s="22">
        <v>3.4</v>
      </c>
      <c r="I67" s="191" t="str">
        <f>IF(J67=$C$89,"Tabla 201 del IFN3 y Anexo 2 (Coníferas) IFN1 (1)",IF(J67=$C$90,"Tabla 201 del IFN3 y Anexo 2 (frondosas) IFN1 (2)",IF(J67=$C$91,"Tablas producción Madrigal (3)","")))</f>
        <v>Tabla 201 del IFN3 y Anexo 2 (Coníferas) IFN1 (1)</v>
      </c>
      <c r="J67" s="192" t="s">
        <v>85</v>
      </c>
    </row>
    <row r="68" spans="2:10" ht="15.75" customHeight="1" x14ac:dyDescent="0.3">
      <c r="B68" s="318" t="s">
        <v>150</v>
      </c>
      <c r="C68" s="319"/>
      <c r="D68" s="22">
        <v>0.15</v>
      </c>
      <c r="E68" s="22">
        <v>0.19</v>
      </c>
      <c r="F68" s="22">
        <v>0.22</v>
      </c>
      <c r="G68" s="22">
        <v>0.26</v>
      </c>
      <c r="H68" s="22">
        <v>0.3</v>
      </c>
      <c r="I68" s="191" t="s">
        <v>90</v>
      </c>
      <c r="J68" s="192" t="s">
        <v>87</v>
      </c>
    </row>
    <row r="69" spans="2:10" ht="15.75" customHeight="1" x14ac:dyDescent="0.3">
      <c r="B69" s="318" t="s">
        <v>151</v>
      </c>
      <c r="C69" s="319"/>
      <c r="D69" s="22">
        <v>0.05</v>
      </c>
      <c r="E69" s="22">
        <v>0.06</v>
      </c>
      <c r="F69" s="22">
        <v>0.13</v>
      </c>
      <c r="G69" s="22">
        <v>0.15</v>
      </c>
      <c r="H69" s="22">
        <v>0.17</v>
      </c>
      <c r="I69" s="191" t="str">
        <f t="shared" ref="I69:I76" si="2">IF(J69=$C$89,"Tabla 201 del IFN3 y Anexo 2 (Coníferas) IFN1 (1)",IF(J69=$C$90,"Tabla 201 del IFN3 y Anexo 2 (frondosas) IFN1 (2)",IF(J69=$C$91,"Tablas producción Madrigal (3)","")))</f>
        <v>Tabla 201 del IFN3 y Anexo 2 (frondosas) IFN1 (2)</v>
      </c>
      <c r="J69" s="192" t="s">
        <v>87</v>
      </c>
    </row>
    <row r="70" spans="2:10" ht="15.75" customHeight="1" x14ac:dyDescent="0.3">
      <c r="B70" s="316" t="s">
        <v>152</v>
      </c>
      <c r="C70" s="317"/>
      <c r="D70" s="22">
        <v>0.04</v>
      </c>
      <c r="E70" s="22">
        <v>0.05</v>
      </c>
      <c r="F70" s="22">
        <v>0.1</v>
      </c>
      <c r="G70" s="22">
        <v>0.11</v>
      </c>
      <c r="H70" s="22">
        <v>0.13</v>
      </c>
      <c r="I70" s="191" t="str">
        <f t="shared" si="2"/>
        <v>Tabla 201 del IFN3 y Anexo 2 (frondosas) IFN1 (2)</v>
      </c>
      <c r="J70" s="192" t="s">
        <v>87</v>
      </c>
    </row>
    <row r="71" spans="2:10" ht="15.75" customHeight="1" x14ac:dyDescent="0.3">
      <c r="B71" s="318" t="s">
        <v>153</v>
      </c>
      <c r="C71" s="319"/>
      <c r="D71" s="22">
        <v>0.05</v>
      </c>
      <c r="E71" s="22">
        <v>0.06</v>
      </c>
      <c r="F71" s="22">
        <v>7.0000000000000007E-2</v>
      </c>
      <c r="G71" s="22">
        <v>0.08</v>
      </c>
      <c r="H71" s="22">
        <v>0.1</v>
      </c>
      <c r="I71" s="191" t="s">
        <v>117</v>
      </c>
      <c r="J71" s="192" t="s">
        <v>87</v>
      </c>
    </row>
    <row r="72" spans="2:10" ht="15.75" customHeight="1" x14ac:dyDescent="0.3">
      <c r="B72" s="316" t="s">
        <v>154</v>
      </c>
      <c r="C72" s="317"/>
      <c r="D72" s="22">
        <v>0.06</v>
      </c>
      <c r="E72" s="22">
        <v>7.0000000000000007E-2</v>
      </c>
      <c r="F72" s="22">
        <v>0.18</v>
      </c>
      <c r="G72" s="22">
        <v>0.21</v>
      </c>
      <c r="H72" s="22">
        <v>0.24</v>
      </c>
      <c r="I72" s="191" t="str">
        <f t="shared" si="2"/>
        <v>Tabla 201 del IFN3 y Anexo 2 (frondosas) IFN1 (2)</v>
      </c>
      <c r="J72" s="192" t="s">
        <v>87</v>
      </c>
    </row>
    <row r="73" spans="2:10" ht="15.75" customHeight="1" x14ac:dyDescent="0.3">
      <c r="B73" s="318" t="s">
        <v>155</v>
      </c>
      <c r="C73" s="319"/>
      <c r="D73" s="22">
        <v>7.0000000000000007E-2</v>
      </c>
      <c r="E73" s="22">
        <v>0.12</v>
      </c>
      <c r="F73" s="22">
        <v>0.15</v>
      </c>
      <c r="G73" s="22">
        <v>0.23</v>
      </c>
      <c r="H73" s="22">
        <v>0.26</v>
      </c>
      <c r="I73" s="191" t="str">
        <f t="shared" si="2"/>
        <v>Tabla 201 del IFN3 y Anexo 2 (frondosas) IFN1 (2)</v>
      </c>
      <c r="J73" s="192" t="s">
        <v>87</v>
      </c>
    </row>
    <row r="74" spans="2:10" ht="15.75" customHeight="1" x14ac:dyDescent="0.3">
      <c r="B74" s="316" t="s">
        <v>156</v>
      </c>
      <c r="C74" s="317"/>
      <c r="D74" s="22">
        <v>0.05</v>
      </c>
      <c r="E74" s="22">
        <v>7.0000000000000007E-2</v>
      </c>
      <c r="F74" s="22">
        <v>0.15</v>
      </c>
      <c r="G74" s="22">
        <v>0.17</v>
      </c>
      <c r="H74" s="22">
        <v>0.2</v>
      </c>
      <c r="I74" s="191" t="str">
        <f t="shared" si="2"/>
        <v>Tabla 201 del IFN3 y Anexo 2 (frondosas) IFN1 (2)</v>
      </c>
      <c r="J74" s="192" t="s">
        <v>87</v>
      </c>
    </row>
    <row r="75" spans="2:10" ht="15.75" customHeight="1" x14ac:dyDescent="0.3">
      <c r="B75" s="316" t="s">
        <v>157</v>
      </c>
      <c r="C75" s="317"/>
      <c r="D75" s="22">
        <v>7.0000000000000007E-2</v>
      </c>
      <c r="E75" s="22">
        <v>0.16</v>
      </c>
      <c r="F75" s="22">
        <v>0.19</v>
      </c>
      <c r="G75" s="22">
        <v>0.22</v>
      </c>
      <c r="H75" s="22">
        <v>0.34</v>
      </c>
      <c r="I75" s="191" t="str">
        <f t="shared" si="2"/>
        <v>Tabla 201 del IFN3 y Anexo 2 (frondosas) IFN1 (2)</v>
      </c>
      <c r="J75" s="192" t="s">
        <v>87</v>
      </c>
    </row>
    <row r="76" spans="2:10" ht="15.75" customHeight="1" x14ac:dyDescent="0.3">
      <c r="B76" s="318" t="s">
        <v>158</v>
      </c>
      <c r="C76" s="319"/>
      <c r="D76" s="22">
        <v>7.0000000000000007E-2</v>
      </c>
      <c r="E76" s="22">
        <v>0.18</v>
      </c>
      <c r="F76" s="22">
        <v>0.22</v>
      </c>
      <c r="G76" s="22">
        <v>0.35</v>
      </c>
      <c r="H76" s="22">
        <v>0.4</v>
      </c>
      <c r="I76" s="191" t="str">
        <f t="shared" si="2"/>
        <v>Tabla 201 del IFN3 y Anexo 2 (frondosas) IFN1 (2)</v>
      </c>
      <c r="J76" s="192" t="s">
        <v>87</v>
      </c>
    </row>
    <row r="77" spans="2:10" ht="15.75" customHeight="1" x14ac:dyDescent="0.3">
      <c r="B77" s="318" t="s">
        <v>159</v>
      </c>
      <c r="C77" s="319"/>
      <c r="D77" s="22">
        <v>7.0000000000000007E-2</v>
      </c>
      <c r="E77" s="22">
        <v>0.09</v>
      </c>
      <c r="F77" s="22">
        <v>0.11</v>
      </c>
      <c r="G77" s="22">
        <v>0.13</v>
      </c>
      <c r="H77" s="22">
        <v>0.15</v>
      </c>
      <c r="I77" s="191" t="s">
        <v>117</v>
      </c>
      <c r="J77" s="192" t="s">
        <v>87</v>
      </c>
    </row>
    <row r="78" spans="2:10" ht="15.75" customHeight="1" x14ac:dyDescent="0.3">
      <c r="B78" s="318" t="s">
        <v>160</v>
      </c>
      <c r="C78" s="319"/>
      <c r="D78" s="22">
        <v>0.04</v>
      </c>
      <c r="E78" s="22">
        <v>0.11</v>
      </c>
      <c r="F78" s="22">
        <v>0.21</v>
      </c>
      <c r="G78" s="22">
        <v>0.35</v>
      </c>
      <c r="H78" s="22">
        <v>0.4</v>
      </c>
      <c r="I78" s="191" t="s">
        <v>90</v>
      </c>
      <c r="J78" s="193"/>
    </row>
    <row r="79" spans="2:10" ht="15.75" customHeight="1" x14ac:dyDescent="0.3">
      <c r="B79" s="318" t="s">
        <v>161</v>
      </c>
      <c r="C79" s="319"/>
      <c r="D79" s="22">
        <v>0.06</v>
      </c>
      <c r="E79" s="22">
        <v>0.16</v>
      </c>
      <c r="F79" s="22">
        <v>0.19</v>
      </c>
      <c r="G79" s="22">
        <v>0.34</v>
      </c>
      <c r="H79" s="22">
        <v>0.39</v>
      </c>
      <c r="I79" s="191" t="str">
        <f>IF(J79=$C$89,"Tabla 201 del IFN3 y Anexo 2 (Coníferas) IFN1 (1)",IF(J79=$C$90,"Tabla 201 del IFN3 y Anexo 2 (frondosas) IFN1 (2)",IF(J79=$C$91,"Tablas producción Madrigal (3)","")))</f>
        <v>Tabla 201 del IFN3 y Anexo 2 (frondosas) IFN1 (2)</v>
      </c>
      <c r="J79" s="192" t="s">
        <v>87</v>
      </c>
    </row>
    <row r="80" spans="2:10" ht="15.75" customHeight="1" x14ac:dyDescent="0.3">
      <c r="B80" s="318" t="s">
        <v>162</v>
      </c>
      <c r="C80" s="319"/>
      <c r="D80" s="22">
        <v>0.31</v>
      </c>
      <c r="E80" s="22">
        <v>0.56999999999999995</v>
      </c>
      <c r="F80" s="22">
        <v>0.9</v>
      </c>
      <c r="G80" s="22">
        <v>1.24</v>
      </c>
      <c r="H80" s="22">
        <v>1.37</v>
      </c>
      <c r="I80" s="191" t="str">
        <f>IF(J80=$C$89,"Tabla 201 del IFN3 y Anexo 2 (Coníferas) IFN1 (1)",IF(J80=$C$90,"Tabla 201 del IFN3 y Anexo 2 (frondosas) IFN1 (2)",IF(J80=$C$91,"Tablas producción Madrigal (3)","")))</f>
        <v>Tabla 201 del IFN3 y Anexo 2 (frondosas) IFN1 (2)</v>
      </c>
      <c r="J80" s="192" t="s">
        <v>87</v>
      </c>
    </row>
    <row r="81" spans="1:16" ht="15.75" customHeight="1" x14ac:dyDescent="0.3">
      <c r="A81" s="8"/>
      <c r="B81" s="318" t="s">
        <v>163</v>
      </c>
      <c r="C81" s="319"/>
      <c r="D81" s="22">
        <v>0.17</v>
      </c>
      <c r="E81" s="22">
        <v>0.21</v>
      </c>
      <c r="F81" s="22">
        <v>0.25</v>
      </c>
      <c r="G81" s="22">
        <v>0.28999999999999998</v>
      </c>
      <c r="H81" s="22">
        <v>0.33</v>
      </c>
      <c r="I81" s="191" t="str">
        <f>IF(J81=$C$89,"Tabla 201 del IFN3 y Anexo 2 (Coníferas) IFN1 (1)",IF(J81=$C$90,"Tabla 201 del IFN3 y Anexo 2 (frondosas) IFN1 (2)",IF(J81=$C$91,"Tablas producción Madrigal (3)","")))</f>
        <v>Tabla 201 del IFN3 y Anexo 2 (frondosas) IFN1 (2)</v>
      </c>
      <c r="J81" s="192" t="s">
        <v>87</v>
      </c>
      <c r="K81" s="8"/>
      <c r="L81" s="8"/>
      <c r="M81" s="8"/>
      <c r="N81" s="8"/>
      <c r="O81" s="8"/>
      <c r="P81" s="8"/>
    </row>
    <row r="82" spans="1:16" ht="15.75" customHeight="1" x14ac:dyDescent="0.3">
      <c r="A82" s="8"/>
      <c r="B82" s="318" t="s">
        <v>164</v>
      </c>
      <c r="C82" s="319"/>
      <c r="D82" s="22">
        <v>0.03</v>
      </c>
      <c r="E82" s="22">
        <v>7.0000000000000007E-2</v>
      </c>
      <c r="F82" s="22">
        <v>0.08</v>
      </c>
      <c r="G82" s="22">
        <v>0.14000000000000001</v>
      </c>
      <c r="H82" s="22">
        <v>0.16</v>
      </c>
      <c r="I82" s="191" t="str">
        <f>IF(J82=$C$89,"Tabla 201 del IFN3 y Anexo 2 (Coníferas) IFN1 (1)",IF(J82=$C$90,"Tabla 201 del IFN3 y Anexo 2 (frondosas) IFN1 (2)",IF(J82=$C$91,"Tablas producción Madrigal (3)","")))</f>
        <v>Tabla 201 del IFN3 y Anexo 2 (frondosas) IFN1 (2)</v>
      </c>
      <c r="J82" s="192" t="s">
        <v>87</v>
      </c>
      <c r="K82" s="8"/>
      <c r="L82" s="8"/>
      <c r="M82" s="8"/>
      <c r="N82" s="8"/>
      <c r="O82" s="8"/>
      <c r="P82" s="8"/>
    </row>
    <row r="83" spans="1:16" ht="15.75" customHeight="1" x14ac:dyDescent="0.3">
      <c r="A83" s="8"/>
      <c r="B83" s="318" t="s">
        <v>165</v>
      </c>
      <c r="C83" s="319"/>
      <c r="D83" s="22">
        <v>0.03</v>
      </c>
      <c r="E83" s="22">
        <v>0.05</v>
      </c>
      <c r="F83" s="22">
        <v>0.06</v>
      </c>
      <c r="G83" s="22">
        <v>0.12</v>
      </c>
      <c r="H83" s="22">
        <v>0.15</v>
      </c>
      <c r="I83" s="191" t="s">
        <v>90</v>
      </c>
      <c r="J83" s="192"/>
      <c r="K83" s="8"/>
      <c r="L83" s="8"/>
      <c r="M83" s="8"/>
      <c r="N83" s="8"/>
      <c r="O83" s="8"/>
      <c r="P83" s="8"/>
    </row>
    <row r="84" spans="1:16" ht="15.75" customHeight="1" x14ac:dyDescent="0.3">
      <c r="A84" s="8"/>
      <c r="B84" s="318" t="s">
        <v>166</v>
      </c>
      <c r="C84" s="319"/>
      <c r="D84" s="22">
        <v>0.03</v>
      </c>
      <c r="E84" s="22">
        <v>7.0000000000000007E-2</v>
      </c>
      <c r="F84" s="22">
        <v>0.08</v>
      </c>
      <c r="G84" s="22">
        <v>0.14000000000000001</v>
      </c>
      <c r="H84" s="22">
        <v>0.16</v>
      </c>
      <c r="I84" s="191" t="s">
        <v>90</v>
      </c>
      <c r="J84" s="192"/>
      <c r="K84" s="8"/>
      <c r="L84" s="8"/>
      <c r="M84" s="8"/>
      <c r="N84" s="8"/>
      <c r="O84" s="8"/>
      <c r="P84" s="8"/>
    </row>
    <row r="85" spans="1:16" ht="15.75" customHeight="1" x14ac:dyDescent="0.3">
      <c r="A85" s="8"/>
      <c r="B85" s="318" t="s">
        <v>167</v>
      </c>
      <c r="C85" s="319"/>
      <c r="D85" s="22">
        <v>0.01</v>
      </c>
      <c r="E85" s="22">
        <v>0.01</v>
      </c>
      <c r="F85" s="22">
        <v>0.02</v>
      </c>
      <c r="G85" s="22">
        <v>0.02</v>
      </c>
      <c r="H85" s="22">
        <v>0.02</v>
      </c>
      <c r="I85" s="191" t="s">
        <v>90</v>
      </c>
      <c r="J85" s="192"/>
      <c r="K85" s="8"/>
      <c r="L85" s="8"/>
      <c r="M85" s="8"/>
      <c r="N85" s="8"/>
      <c r="O85" s="8"/>
      <c r="P85" s="8"/>
    </row>
    <row r="86" spans="1:16" ht="15.75" customHeight="1" x14ac:dyDescent="0.3">
      <c r="A86" s="8"/>
      <c r="B86" s="318" t="s">
        <v>168</v>
      </c>
      <c r="C86" s="319"/>
      <c r="D86" s="22">
        <v>0.05</v>
      </c>
      <c r="E86" s="22">
        <v>0.06</v>
      </c>
      <c r="F86" s="22">
        <v>0.09</v>
      </c>
      <c r="G86" s="22">
        <v>0.12</v>
      </c>
      <c r="H86" s="22">
        <v>0.13</v>
      </c>
      <c r="I86" s="191" t="str">
        <f>IF(J86=$C$89,"Tabla 201 del IFN3 y Anexo 2 (Coníferas) IFN1 (1)",IF(J86=$C$90,"Tabla 201 del IFN3 y Anexo 2 (frondosas) IFN1 (2)",IF(J86=$C$91,"Tablas producción Madrigal (3)","")))</f>
        <v>Tabla 201 del IFN3 y Anexo 2 (frondosas) IFN1 (2)</v>
      </c>
      <c r="J86" s="192" t="s">
        <v>87</v>
      </c>
      <c r="K86" s="8"/>
      <c r="L86" s="8"/>
      <c r="M86" s="8"/>
      <c r="N86" s="8"/>
      <c r="O86" s="8"/>
      <c r="P86" s="8"/>
    </row>
    <row r="87" spans="1:16" ht="15.75" customHeight="1" x14ac:dyDescent="0.3">
      <c r="A87" s="8"/>
      <c r="B87" s="316" t="s">
        <v>54</v>
      </c>
      <c r="C87" s="317"/>
      <c r="D87" s="22">
        <v>0.18</v>
      </c>
      <c r="E87" s="22">
        <v>0.23</v>
      </c>
      <c r="F87" s="22">
        <v>0.27</v>
      </c>
      <c r="G87" s="22">
        <v>0.5</v>
      </c>
      <c r="H87" s="22">
        <v>0.57999999999999996</v>
      </c>
      <c r="I87" s="191" t="str">
        <f>IF(J87=$C$89,"Tabla 201 del IFN3 y Anexo 2 (Coníferas) IFN1 (1)",IF(J87=$C$90,"Tabla 201 del IFN3 y Anexo 2 (frondosas) IFN1 (2)",IF(J87=$C$91,"Tablas producción Madrigal (3)","")))</f>
        <v>Tabla 201 del IFN3 y Anexo 2 (frondosas) IFN1 (2)</v>
      </c>
      <c r="J87" s="192" t="s">
        <v>87</v>
      </c>
      <c r="K87" s="8"/>
      <c r="L87" s="8"/>
      <c r="M87" s="8"/>
      <c r="N87" s="8"/>
      <c r="O87" s="8"/>
      <c r="P87" s="8"/>
    </row>
    <row r="88" spans="1:16" ht="15.75" customHeight="1" x14ac:dyDescent="0.3">
      <c r="A88" s="8"/>
      <c r="B88" s="8"/>
      <c r="C88" s="1"/>
      <c r="D88" s="1"/>
      <c r="E88" s="1"/>
      <c r="F88" s="1"/>
      <c r="G88" s="1"/>
      <c r="H88" s="1"/>
      <c r="I88" s="1" t="str">
        <f>IF(J88=$C$89,"Tabla 201 del IFN3 y Anexo 2 IFN1 (Coníferas)",IF(J88=$C$90,"Tabla 201 del IFN3 y Anexo 2 IFN1 (Frondosas)",IF(J88=$C$91,"Tablas producción Madrigal","")))</f>
        <v/>
      </c>
      <c r="J88" s="1"/>
      <c r="K88" s="1"/>
      <c r="L88" s="1"/>
      <c r="M88" s="1"/>
      <c r="N88" s="1"/>
      <c r="O88" s="1"/>
      <c r="P88" s="1"/>
    </row>
    <row r="89" spans="1:16" ht="15.75" customHeight="1" x14ac:dyDescent="0.3">
      <c r="A89" s="8"/>
      <c r="B89" s="194" t="s">
        <v>169</v>
      </c>
      <c r="C89" s="46" t="s">
        <v>170</v>
      </c>
      <c r="D89" s="46"/>
      <c r="E89" s="46"/>
      <c r="F89" s="46"/>
      <c r="G89" s="46"/>
      <c r="H89" s="46"/>
      <c r="I89" s="46"/>
      <c r="J89" s="46"/>
      <c r="K89" s="46"/>
      <c r="L89" s="1"/>
      <c r="M89" s="1"/>
      <c r="N89" s="1"/>
      <c r="O89" s="1"/>
      <c r="P89" s="1"/>
    </row>
    <row r="90" spans="1:16" ht="15.75" customHeight="1" x14ac:dyDescent="0.3">
      <c r="A90" s="8"/>
      <c r="B90" s="194" t="s">
        <v>171</v>
      </c>
      <c r="C90" s="327" t="s">
        <v>172</v>
      </c>
      <c r="D90" s="327"/>
      <c r="E90" s="327"/>
      <c r="F90" s="327"/>
      <c r="G90" s="327"/>
      <c r="H90" s="327"/>
      <c r="I90" s="327"/>
      <c r="J90" s="327"/>
      <c r="K90" s="327"/>
      <c r="L90" s="1"/>
      <c r="M90" s="1"/>
      <c r="N90" s="1"/>
      <c r="O90" s="1"/>
      <c r="P90" s="1"/>
    </row>
    <row r="91" spans="1:16" ht="15.75" customHeight="1" x14ac:dyDescent="0.3">
      <c r="A91" s="8"/>
      <c r="B91" s="194" t="s">
        <v>173</v>
      </c>
      <c r="C91" s="326" t="s">
        <v>174</v>
      </c>
      <c r="D91" s="326"/>
      <c r="E91" s="326"/>
      <c r="F91" s="326"/>
      <c r="G91" s="326"/>
      <c r="H91" s="326"/>
      <c r="I91" s="326"/>
      <c r="J91" s="326"/>
      <c r="K91" s="326"/>
      <c r="L91" s="1"/>
      <c r="M91" s="1"/>
      <c r="N91" s="1"/>
      <c r="O91" s="1"/>
      <c r="P91" s="1"/>
    </row>
    <row r="92" spans="1:16" ht="15.75" customHeight="1" x14ac:dyDescent="0.3">
      <c r="A92" s="8"/>
      <c r="B92" s="194" t="s">
        <v>175</v>
      </c>
      <c r="C92" s="326" t="s">
        <v>176</v>
      </c>
      <c r="D92" s="326"/>
      <c r="E92" s="326"/>
      <c r="F92" s="326"/>
      <c r="G92" s="326"/>
      <c r="H92" s="326"/>
      <c r="I92" s="326"/>
      <c r="J92" s="326"/>
      <c r="K92" s="326"/>
      <c r="L92" s="1"/>
      <c r="M92" s="1"/>
      <c r="N92" s="1"/>
      <c r="O92" s="1"/>
      <c r="P92" s="1"/>
    </row>
    <row r="93" spans="1:16" ht="15.75" customHeight="1" x14ac:dyDescent="0.3">
      <c r="A93" s="3"/>
      <c r="B93" s="4"/>
      <c r="C93" s="36" t="s">
        <v>106</v>
      </c>
      <c r="D93" s="37">
        <v>2.0361298403169146</v>
      </c>
      <c r="E93" s="36"/>
      <c r="F93" s="36"/>
      <c r="G93" s="35"/>
      <c r="H93" s="1"/>
      <c r="I93" s="1"/>
      <c r="J93" s="1"/>
      <c r="K93" s="1"/>
      <c r="L93" s="8"/>
      <c r="M93" s="8"/>
      <c r="N93" s="8"/>
      <c r="O93" s="8"/>
      <c r="P93" s="8"/>
    </row>
    <row r="94" spans="1:16" ht="15.75" customHeight="1" x14ac:dyDescent="0.3">
      <c r="A94" s="3"/>
      <c r="B94" s="3"/>
      <c r="C94" s="36"/>
      <c r="D94" s="36"/>
      <c r="E94" s="36"/>
      <c r="F94" s="36"/>
      <c r="G94" s="1"/>
      <c r="H94" s="1"/>
      <c r="I94" s="1"/>
      <c r="J94" s="1"/>
      <c r="K94" s="1"/>
      <c r="L94" s="8"/>
      <c r="M94" s="8"/>
      <c r="N94" s="8"/>
      <c r="O94" s="8"/>
      <c r="P94" s="8"/>
    </row>
    <row r="95" spans="1:16" ht="15.75" customHeight="1" x14ac:dyDescent="0.3">
      <c r="A95" s="3"/>
      <c r="B95" s="3"/>
      <c r="C95" s="36"/>
      <c r="D95" s="36"/>
      <c r="E95" s="36"/>
      <c r="F95" s="36"/>
      <c r="G95" s="1"/>
      <c r="H95" s="1"/>
      <c r="I95" s="1"/>
      <c r="J95" s="1"/>
      <c r="K95" s="1"/>
      <c r="L95" s="8"/>
      <c r="M95" s="8"/>
      <c r="N95" s="8"/>
      <c r="O95" s="8"/>
      <c r="P95" s="8"/>
    </row>
    <row r="96" spans="1:16" ht="15.75" customHeight="1" x14ac:dyDescent="0.3">
      <c r="A96" s="3"/>
      <c r="B96" s="3"/>
      <c r="C96" s="36"/>
      <c r="D96" s="36"/>
      <c r="E96" s="36"/>
      <c r="F96" s="36"/>
      <c r="G96" s="1"/>
      <c r="H96" s="1"/>
      <c r="I96" s="1"/>
      <c r="J96" s="1"/>
      <c r="K96" s="1"/>
      <c r="L96" s="1"/>
      <c r="M96" s="8"/>
      <c r="N96" s="8"/>
      <c r="O96" s="8"/>
      <c r="P96" s="8"/>
    </row>
    <row r="97" spans="1:12" ht="15.75" customHeight="1" x14ac:dyDescent="0.3">
      <c r="A97" s="3"/>
      <c r="B97" s="3"/>
      <c r="C97" s="1"/>
      <c r="D97" s="1"/>
      <c r="E97" s="1"/>
      <c r="F97" s="1"/>
      <c r="G97" s="1"/>
      <c r="H97" s="1"/>
      <c r="I97" s="1"/>
      <c r="J97" s="1"/>
      <c r="K97" s="1"/>
      <c r="L97" s="1"/>
    </row>
    <row r="98" spans="1:12" ht="15.75" customHeight="1" x14ac:dyDescent="0.3">
      <c r="A98" s="3"/>
      <c r="B98" s="3"/>
      <c r="C98" s="20"/>
      <c r="D98" s="20"/>
      <c r="E98" s="20"/>
      <c r="F98" s="20"/>
      <c r="G98" s="20"/>
      <c r="H98" s="20"/>
      <c r="I98" s="8"/>
      <c r="J98" s="8"/>
      <c r="K98" s="8"/>
      <c r="L98" s="8"/>
    </row>
    <row r="99" spans="1:12" ht="15.75" customHeight="1" x14ac:dyDescent="0.3">
      <c r="A99" s="3"/>
      <c r="B99" s="3"/>
      <c r="C99" s="3"/>
      <c r="D99" s="3"/>
      <c r="E99" s="3"/>
      <c r="F99" s="3"/>
      <c r="G99" s="8"/>
      <c r="H99" s="8"/>
      <c r="I99" s="8"/>
      <c r="J99" s="8"/>
      <c r="K99" s="8"/>
      <c r="L99" s="8"/>
    </row>
    <row r="100" spans="1:12" ht="15.75" customHeight="1" x14ac:dyDescent="0.3">
      <c r="A100" s="3"/>
      <c r="B100" s="3"/>
      <c r="C100" s="3"/>
      <c r="D100" s="3"/>
      <c r="E100" s="3"/>
      <c r="F100" s="3"/>
      <c r="G100" s="8"/>
      <c r="H100" s="8"/>
      <c r="I100" s="8"/>
      <c r="J100" s="8"/>
      <c r="K100" s="8"/>
      <c r="L100" s="8"/>
    </row>
    <row r="101" spans="1:12" ht="15.75" customHeight="1" x14ac:dyDescent="0.3">
      <c r="A101" s="3"/>
      <c r="B101" s="3"/>
      <c r="C101" s="3"/>
      <c r="D101" s="3"/>
      <c r="E101" s="3"/>
      <c r="F101" s="3"/>
      <c r="G101" s="8"/>
      <c r="H101" s="8"/>
      <c r="I101" s="8"/>
      <c r="J101" s="8"/>
      <c r="K101" s="8"/>
      <c r="L101" s="8"/>
    </row>
    <row r="102" spans="1:12" ht="15.75" customHeight="1" x14ac:dyDescent="0.3">
      <c r="A102" s="3"/>
      <c r="B102" s="3"/>
      <c r="C102" s="3"/>
      <c r="D102" s="3"/>
      <c r="E102" s="3"/>
      <c r="F102" s="3"/>
      <c r="G102" s="8"/>
      <c r="H102" s="8"/>
      <c r="I102" s="8"/>
      <c r="J102" s="8"/>
      <c r="K102" s="8"/>
      <c r="L102" s="8"/>
    </row>
  </sheetData>
  <sheetProtection algorithmName="SHA-512" hashValue="/HRlE8CgBrBAHiQ5HEIhnMHEZXnQ+xdvxpn/F676d3bRtg2tU7zxaMX/Tsag8M3zEhprhsl36vumiRonroyT8g==" saltValue="8fgNfAqS+o6pytdSUWN6BQ==" spinCount="100000" sheet="1" objects="1" scenarios="1"/>
  <mergeCells count="90">
    <mergeCell ref="B87:C87"/>
    <mergeCell ref="B79:C79"/>
    <mergeCell ref="B80:C80"/>
    <mergeCell ref="B81:C81"/>
    <mergeCell ref="B82:C82"/>
    <mergeCell ref="B84:C84"/>
    <mergeCell ref="B85:C85"/>
    <mergeCell ref="B83:C83"/>
    <mergeCell ref="B60:C60"/>
    <mergeCell ref="B59:C59"/>
    <mergeCell ref="B86:C86"/>
    <mergeCell ref="B77:C77"/>
    <mergeCell ref="B76:C76"/>
    <mergeCell ref="B75:C75"/>
    <mergeCell ref="B63:C63"/>
    <mergeCell ref="B64:C64"/>
    <mergeCell ref="B78:C78"/>
    <mergeCell ref="B74:C74"/>
    <mergeCell ref="B42:C42"/>
    <mergeCell ref="B66:C66"/>
    <mergeCell ref="B67:C67"/>
    <mergeCell ref="B68:C68"/>
    <mergeCell ref="B69:C69"/>
    <mergeCell ref="B53:C53"/>
    <mergeCell ref="B47:C47"/>
    <mergeCell ref="B44:C44"/>
    <mergeCell ref="B43:C43"/>
    <mergeCell ref="B54:C54"/>
    <mergeCell ref="B55:C55"/>
    <mergeCell ref="B48:C48"/>
    <mergeCell ref="B46:C46"/>
    <mergeCell ref="B56:C56"/>
    <mergeCell ref="B57:C57"/>
    <mergeCell ref="B58:C58"/>
    <mergeCell ref="B39:C39"/>
    <mergeCell ref="B40:C40"/>
    <mergeCell ref="B21:C21"/>
    <mergeCell ref="B34:C34"/>
    <mergeCell ref="B23:C23"/>
    <mergeCell ref="B24:C24"/>
    <mergeCell ref="B25:C25"/>
    <mergeCell ref="B22:C22"/>
    <mergeCell ref="B28:C28"/>
    <mergeCell ref="B29:C29"/>
    <mergeCell ref="B30:C30"/>
    <mergeCell ref="B31:C31"/>
    <mergeCell ref="B50:C50"/>
    <mergeCell ref="B49:C49"/>
    <mergeCell ref="B51:C51"/>
    <mergeCell ref="B52:C52"/>
    <mergeCell ref="B45:C45"/>
    <mergeCell ref="B10:C10"/>
    <mergeCell ref="B72:C72"/>
    <mergeCell ref="B8:C8"/>
    <mergeCell ref="B73:C73"/>
    <mergeCell ref="B17:C17"/>
    <mergeCell ref="B9:C9"/>
    <mergeCell ref="B11:C11"/>
    <mergeCell ref="B16:C16"/>
    <mergeCell ref="B12:C12"/>
    <mergeCell ref="B13:C13"/>
    <mergeCell ref="B14:C14"/>
    <mergeCell ref="B71:C71"/>
    <mergeCell ref="B70:C70"/>
    <mergeCell ref="B32:C32"/>
    <mergeCell ref="B33:C33"/>
    <mergeCell ref="B35:C35"/>
    <mergeCell ref="C92:K92"/>
    <mergeCell ref="C90:K90"/>
    <mergeCell ref="C91:K91"/>
    <mergeCell ref="B15:C15"/>
    <mergeCell ref="B18:C18"/>
    <mergeCell ref="B19:C19"/>
    <mergeCell ref="B26:C26"/>
    <mergeCell ref="B27:C27"/>
    <mergeCell ref="B20:C20"/>
    <mergeCell ref="B65:C65"/>
    <mergeCell ref="B36:C36"/>
    <mergeCell ref="B37:C37"/>
    <mergeCell ref="B38:C38"/>
    <mergeCell ref="B41:C41"/>
    <mergeCell ref="B61:C61"/>
    <mergeCell ref="B62:C62"/>
    <mergeCell ref="B6:C6"/>
    <mergeCell ref="B7:C7"/>
    <mergeCell ref="A1:R2"/>
    <mergeCell ref="D4:H4"/>
    <mergeCell ref="J4:J5"/>
    <mergeCell ref="I4:I5"/>
    <mergeCell ref="B4:C5"/>
  </mergeCells>
  <phoneticPr fontId="23" type="noConversion"/>
  <pageMargins left="0.7" right="0.7" top="0.75" bottom="0.75" header="0.3" footer="0.3"/>
  <pageSetup paperSize="9" orientation="portrait" horizontalDpi="300" verticalDpi="300" r:id="rId1"/>
  <ignoredErrors>
    <ignoredError sqref="B89:B92" numberStoredAsText="1"/>
    <ignoredError sqref="I49"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showRowColHeaders="0" zoomScaleNormal="100" workbookViewId="0">
      <selection sqref="A1:O1"/>
    </sheetView>
  </sheetViews>
  <sheetFormatPr baseColWidth="10" defaultColWidth="11.42578125" defaultRowHeight="16.5" x14ac:dyDescent="0.3"/>
  <cols>
    <col min="1" max="2" width="11.42578125" style="16"/>
    <col min="3" max="3" width="20.7109375" style="16" customWidth="1"/>
    <col min="4" max="5" width="11.42578125" style="16"/>
    <col min="6" max="6" width="8.7109375" style="16" customWidth="1"/>
    <col min="7" max="16384" width="11.42578125" style="16"/>
  </cols>
  <sheetData>
    <row r="1" spans="1:15" s="8" customFormat="1" ht="33.75" customHeight="1" x14ac:dyDescent="0.3">
      <c r="A1" s="241" t="s">
        <v>177</v>
      </c>
      <c r="B1" s="241"/>
      <c r="C1" s="241"/>
      <c r="D1" s="241"/>
      <c r="E1" s="241"/>
      <c r="F1" s="241"/>
      <c r="G1" s="241"/>
      <c r="H1" s="241"/>
      <c r="I1" s="241"/>
      <c r="J1" s="241"/>
      <c r="K1" s="241"/>
      <c r="L1" s="241"/>
      <c r="M1" s="241"/>
      <c r="N1" s="241"/>
      <c r="O1" s="241"/>
    </row>
    <row r="2" spans="1:15" ht="34.5" customHeight="1" x14ac:dyDescent="0.3"/>
    <row r="3" spans="1:15" s="17" customFormat="1" ht="39.75" customHeight="1" x14ac:dyDescent="0.25">
      <c r="B3" s="38" t="s">
        <v>178</v>
      </c>
      <c r="C3" s="38" t="s">
        <v>179</v>
      </c>
      <c r="D3" s="331" t="s">
        <v>180</v>
      </c>
      <c r="E3" s="331"/>
      <c r="F3" s="331"/>
      <c r="G3" s="331"/>
      <c r="H3" s="331"/>
      <c r="I3" s="331"/>
      <c r="J3" s="331"/>
      <c r="K3" s="331"/>
      <c r="L3" s="331"/>
      <c r="M3" s="331"/>
      <c r="N3" s="331"/>
      <c r="O3" s="331"/>
    </row>
    <row r="4" spans="1:15" x14ac:dyDescent="0.3">
      <c r="B4" s="19" t="s">
        <v>181</v>
      </c>
      <c r="C4" s="18">
        <v>41789</v>
      </c>
      <c r="D4" s="332" t="s">
        <v>182</v>
      </c>
      <c r="E4" s="332"/>
      <c r="F4" s="332"/>
      <c r="G4" s="332"/>
      <c r="H4" s="332"/>
      <c r="I4" s="332"/>
      <c r="J4" s="332"/>
      <c r="K4" s="332"/>
      <c r="L4" s="332"/>
      <c r="M4" s="332"/>
      <c r="N4" s="332"/>
      <c r="O4" s="332"/>
    </row>
    <row r="5" spans="1:15" x14ac:dyDescent="0.3">
      <c r="B5" s="333" t="s">
        <v>183</v>
      </c>
      <c r="C5" s="336">
        <v>41815</v>
      </c>
      <c r="D5" s="339" t="s">
        <v>184</v>
      </c>
      <c r="E5" s="340"/>
      <c r="F5" s="340"/>
      <c r="G5" s="340"/>
      <c r="H5" s="340"/>
      <c r="I5" s="340"/>
      <c r="J5" s="340"/>
      <c r="K5" s="340"/>
      <c r="L5" s="340"/>
      <c r="M5" s="340"/>
      <c r="N5" s="340"/>
      <c r="O5" s="341"/>
    </row>
    <row r="6" spans="1:15" x14ac:dyDescent="0.3">
      <c r="B6" s="334"/>
      <c r="C6" s="337"/>
      <c r="D6" s="342"/>
      <c r="E6" s="343"/>
      <c r="F6" s="343"/>
      <c r="G6" s="343"/>
      <c r="H6" s="343"/>
      <c r="I6" s="343"/>
      <c r="J6" s="343"/>
      <c r="K6" s="343"/>
      <c r="L6" s="343"/>
      <c r="M6" s="343"/>
      <c r="N6" s="343"/>
      <c r="O6" s="344"/>
    </row>
    <row r="7" spans="1:15" x14ac:dyDescent="0.3">
      <c r="B7" s="334"/>
      <c r="C7" s="337"/>
      <c r="D7" s="342"/>
      <c r="E7" s="343"/>
      <c r="F7" s="343"/>
      <c r="G7" s="343"/>
      <c r="H7" s="343"/>
      <c r="I7" s="343"/>
      <c r="J7" s="343"/>
      <c r="K7" s="343"/>
      <c r="L7" s="343"/>
      <c r="M7" s="343"/>
      <c r="N7" s="343"/>
      <c r="O7" s="344"/>
    </row>
    <row r="8" spans="1:15" ht="16.5" customHeight="1" x14ac:dyDescent="0.3">
      <c r="B8" s="334"/>
      <c r="C8" s="337"/>
      <c r="D8" s="342"/>
      <c r="E8" s="343"/>
      <c r="F8" s="343"/>
      <c r="G8" s="343"/>
      <c r="H8" s="343"/>
      <c r="I8" s="343"/>
      <c r="J8" s="343"/>
      <c r="K8" s="343"/>
      <c r="L8" s="343"/>
      <c r="M8" s="343"/>
      <c r="N8" s="343"/>
      <c r="O8" s="344"/>
    </row>
    <row r="9" spans="1:15" x14ac:dyDescent="0.3">
      <c r="B9" s="334"/>
      <c r="C9" s="337"/>
      <c r="D9" s="342"/>
      <c r="E9" s="343"/>
      <c r="F9" s="343"/>
      <c r="G9" s="343"/>
      <c r="H9" s="343"/>
      <c r="I9" s="343"/>
      <c r="J9" s="343"/>
      <c r="K9" s="343"/>
      <c r="L9" s="343"/>
      <c r="M9" s="343"/>
      <c r="N9" s="343"/>
      <c r="O9" s="344"/>
    </row>
    <row r="10" spans="1:15" x14ac:dyDescent="0.3">
      <c r="B10" s="334"/>
      <c r="C10" s="337"/>
      <c r="D10" s="342"/>
      <c r="E10" s="343"/>
      <c r="F10" s="343"/>
      <c r="G10" s="343"/>
      <c r="H10" s="343"/>
      <c r="I10" s="343"/>
      <c r="J10" s="343"/>
      <c r="K10" s="343"/>
      <c r="L10" s="343"/>
      <c r="M10" s="343"/>
      <c r="N10" s="343"/>
      <c r="O10" s="344"/>
    </row>
    <row r="11" spans="1:15" ht="16.5" customHeight="1" x14ac:dyDescent="0.3">
      <c r="B11" s="335"/>
      <c r="C11" s="338"/>
      <c r="D11" s="345"/>
      <c r="E11" s="346"/>
      <c r="F11" s="346"/>
      <c r="G11" s="346"/>
      <c r="H11" s="346"/>
      <c r="I11" s="346"/>
      <c r="J11" s="346"/>
      <c r="K11" s="346"/>
      <c r="L11" s="346"/>
      <c r="M11" s="346"/>
      <c r="N11" s="346"/>
      <c r="O11" s="347"/>
    </row>
    <row r="12" spans="1:15" x14ac:dyDescent="0.3">
      <c r="B12" s="333" t="s">
        <v>185</v>
      </c>
      <c r="C12" s="336">
        <v>42573</v>
      </c>
      <c r="D12" s="339" t="s">
        <v>186</v>
      </c>
      <c r="E12" s="340"/>
      <c r="F12" s="340"/>
      <c r="G12" s="340"/>
      <c r="H12" s="340"/>
      <c r="I12" s="340"/>
      <c r="J12" s="340"/>
      <c r="K12" s="340"/>
      <c r="L12" s="340"/>
      <c r="M12" s="340"/>
      <c r="N12" s="340"/>
      <c r="O12" s="341"/>
    </row>
    <row r="13" spans="1:15" x14ac:dyDescent="0.3">
      <c r="B13" s="334"/>
      <c r="C13" s="337"/>
      <c r="D13" s="342"/>
      <c r="E13" s="343"/>
      <c r="F13" s="343"/>
      <c r="G13" s="343"/>
      <c r="H13" s="343"/>
      <c r="I13" s="343"/>
      <c r="J13" s="343"/>
      <c r="K13" s="343"/>
      <c r="L13" s="343"/>
      <c r="M13" s="343"/>
      <c r="N13" s="343"/>
      <c r="O13" s="344"/>
    </row>
    <row r="14" spans="1:15" ht="67.5" customHeight="1" x14ac:dyDescent="0.3">
      <c r="B14" s="335"/>
      <c r="C14" s="338"/>
      <c r="D14" s="345"/>
      <c r="E14" s="346"/>
      <c r="F14" s="346"/>
      <c r="G14" s="346"/>
      <c r="H14" s="346"/>
      <c r="I14" s="346"/>
      <c r="J14" s="346"/>
      <c r="K14" s="346"/>
      <c r="L14" s="346"/>
      <c r="M14" s="346"/>
      <c r="N14" s="346"/>
      <c r="O14" s="347"/>
    </row>
    <row r="15" spans="1:15" x14ac:dyDescent="0.3">
      <c r="B15" s="333" t="s">
        <v>187</v>
      </c>
      <c r="C15" s="336">
        <v>43131</v>
      </c>
      <c r="D15" s="339" t="s">
        <v>188</v>
      </c>
      <c r="E15" s="340"/>
      <c r="F15" s="340"/>
      <c r="G15" s="340"/>
      <c r="H15" s="340"/>
      <c r="I15" s="340"/>
      <c r="J15" s="340"/>
      <c r="K15" s="340"/>
      <c r="L15" s="340"/>
      <c r="M15" s="340"/>
      <c r="N15" s="340"/>
      <c r="O15" s="341"/>
    </row>
    <row r="16" spans="1:15" x14ac:dyDescent="0.3">
      <c r="B16" s="334"/>
      <c r="C16" s="337"/>
      <c r="D16" s="342"/>
      <c r="E16" s="343"/>
      <c r="F16" s="343"/>
      <c r="G16" s="343"/>
      <c r="H16" s="343"/>
      <c r="I16" s="343"/>
      <c r="J16" s="343"/>
      <c r="K16" s="343"/>
      <c r="L16" s="343"/>
      <c r="M16" s="343"/>
      <c r="N16" s="343"/>
      <c r="O16" s="344"/>
    </row>
    <row r="17" spans="2:15" x14ac:dyDescent="0.3">
      <c r="B17" s="335"/>
      <c r="C17" s="338"/>
      <c r="D17" s="345"/>
      <c r="E17" s="346"/>
      <c r="F17" s="346"/>
      <c r="G17" s="346"/>
      <c r="H17" s="346"/>
      <c r="I17" s="346"/>
      <c r="J17" s="346"/>
      <c r="K17" s="346"/>
      <c r="L17" s="346"/>
      <c r="M17" s="346"/>
      <c r="N17" s="346"/>
      <c r="O17" s="347"/>
    </row>
    <row r="18" spans="2:15" ht="9" customHeight="1" x14ac:dyDescent="0.3">
      <c r="B18" s="333" t="s">
        <v>189</v>
      </c>
      <c r="C18" s="336">
        <v>43878</v>
      </c>
      <c r="D18" s="339" t="s">
        <v>190</v>
      </c>
      <c r="E18" s="340"/>
      <c r="F18" s="340"/>
      <c r="G18" s="340"/>
      <c r="H18" s="340"/>
      <c r="I18" s="340"/>
      <c r="J18" s="340"/>
      <c r="K18" s="340"/>
      <c r="L18" s="340"/>
      <c r="M18" s="340"/>
      <c r="N18" s="340"/>
      <c r="O18" s="341"/>
    </row>
    <row r="19" spans="2:15" ht="9" customHeight="1" x14ac:dyDescent="0.3">
      <c r="B19" s="334"/>
      <c r="C19" s="337"/>
      <c r="D19" s="342"/>
      <c r="E19" s="343"/>
      <c r="F19" s="343"/>
      <c r="G19" s="343"/>
      <c r="H19" s="343"/>
      <c r="I19" s="343"/>
      <c r="J19" s="343"/>
      <c r="K19" s="343"/>
      <c r="L19" s="343"/>
      <c r="M19" s="343"/>
      <c r="N19" s="343"/>
      <c r="O19" s="344"/>
    </row>
    <row r="20" spans="2:15" ht="9" customHeight="1" x14ac:dyDescent="0.3">
      <c r="B20" s="335"/>
      <c r="C20" s="338"/>
      <c r="D20" s="345"/>
      <c r="E20" s="346"/>
      <c r="F20" s="346"/>
      <c r="G20" s="346"/>
      <c r="H20" s="346"/>
      <c r="I20" s="346"/>
      <c r="J20" s="346"/>
      <c r="K20" s="346"/>
      <c r="L20" s="346"/>
      <c r="M20" s="346"/>
      <c r="N20" s="346"/>
      <c r="O20" s="347"/>
    </row>
    <row r="21" spans="2:15" ht="26.25" customHeight="1" x14ac:dyDescent="0.3">
      <c r="B21" s="76" t="s">
        <v>191</v>
      </c>
      <c r="C21" s="77">
        <v>45057</v>
      </c>
      <c r="D21" s="328" t="s">
        <v>397</v>
      </c>
      <c r="E21" s="329"/>
      <c r="F21" s="329"/>
      <c r="G21" s="329"/>
      <c r="H21" s="329"/>
      <c r="I21" s="329"/>
      <c r="J21" s="329"/>
      <c r="K21" s="329"/>
      <c r="L21" s="329"/>
      <c r="M21" s="329"/>
      <c r="N21" s="329"/>
      <c r="O21" s="330"/>
    </row>
  </sheetData>
  <sheetProtection algorithmName="SHA-512" hashValue="7YCqrYiKA2yJZta/ZJbM57p+aUgEh9CRdOdKuDdNP8IO0Y5Ojhff6cO7MZXqC93uIcO4HdOvvlIEPS9r5NXZvg==" saltValue="4qM+L48/y8L4bpAaNYRqGg==" spinCount="100000" sheet="1" objects="1" scenarios="1"/>
  <mergeCells count="16">
    <mergeCell ref="D21:O21"/>
    <mergeCell ref="A1:O1"/>
    <mergeCell ref="D3:O3"/>
    <mergeCell ref="D4:O4"/>
    <mergeCell ref="B12:B14"/>
    <mergeCell ref="C12:C14"/>
    <mergeCell ref="D12:O14"/>
    <mergeCell ref="C5:C11"/>
    <mergeCell ref="D5:O11"/>
    <mergeCell ref="B5:B11"/>
    <mergeCell ref="B18:B20"/>
    <mergeCell ref="C18:C20"/>
    <mergeCell ref="D18:O20"/>
    <mergeCell ref="B15:B17"/>
    <mergeCell ref="C15:C17"/>
    <mergeCell ref="D15:O17"/>
  </mergeCells>
  <phoneticPr fontId="23" type="noConversion"/>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BO257"/>
  <sheetViews>
    <sheetView showGridLines="0" topLeftCell="A221" zoomScale="115" zoomScaleNormal="115" workbookViewId="0">
      <selection activeCell="B13" sqref="B13"/>
    </sheetView>
  </sheetViews>
  <sheetFormatPr baseColWidth="10" defaultColWidth="11.42578125" defaultRowHeight="12.75" x14ac:dyDescent="0.2"/>
  <cols>
    <col min="1" max="1" width="3.28515625" style="49" customWidth="1"/>
    <col min="2" max="2" width="38.140625" style="119" customWidth="1"/>
    <col min="3" max="3" width="15.28515625" style="119" customWidth="1"/>
    <col min="4" max="5" width="14" style="119" customWidth="1"/>
    <col min="6" max="6" width="14" style="49" customWidth="1"/>
    <col min="7" max="7" width="13.7109375" style="49" customWidth="1"/>
    <col min="8" max="8" width="14.42578125" style="49" customWidth="1"/>
    <col min="9" max="10" width="17.140625" style="49" customWidth="1"/>
    <col min="11" max="11" width="1.28515625" style="49" customWidth="1"/>
    <col min="12" max="12" width="17.140625" style="49" customWidth="1"/>
    <col min="13" max="14" width="14.42578125" style="49" customWidth="1"/>
    <col min="15" max="18" width="11.42578125" style="49"/>
    <col min="19" max="19" width="18.7109375" style="49" customWidth="1"/>
    <col min="20" max="20" width="17" style="49" bestFit="1" customWidth="1"/>
    <col min="21" max="16384" width="11.42578125" style="49"/>
  </cols>
  <sheetData>
    <row r="2" spans="1:9" ht="15" x14ac:dyDescent="0.25">
      <c r="B2" s="228"/>
    </row>
    <row r="3" spans="1:9" ht="17.100000000000001" customHeight="1" x14ac:dyDescent="0.25">
      <c r="B3" s="229" t="s">
        <v>192</v>
      </c>
      <c r="D3" s="121"/>
    </row>
    <row r="4" spans="1:9" ht="17.100000000000001" customHeight="1" x14ac:dyDescent="0.25">
      <c r="B4" s="230" t="str">
        <f>A82</f>
        <v>2. Datos de absorciones por edades y especies</v>
      </c>
    </row>
    <row r="5" spans="1:9" ht="17.100000000000001" customHeight="1" x14ac:dyDescent="0.25">
      <c r="B5" s="230" t="str">
        <f>A169</f>
        <v>3. Cálculos:  estimación absorción total (PARA PERIODO DE PERMANENCIA)</v>
      </c>
      <c r="C5" s="122"/>
    </row>
    <row r="6" spans="1:9" ht="17.100000000000001" customHeight="1" x14ac:dyDescent="0.25">
      <c r="B6" s="231" t="str">
        <f>A231</f>
        <v>4. Cálculo de absorciones disponibles</v>
      </c>
    </row>
    <row r="7" spans="1:9" x14ac:dyDescent="0.2">
      <c r="B7" s="121"/>
    </row>
    <row r="8" spans="1:9" x14ac:dyDescent="0.2">
      <c r="A8" s="122" t="s">
        <v>192</v>
      </c>
      <c r="B8" s="49"/>
      <c r="C8" s="50" t="s">
        <v>428</v>
      </c>
      <c r="D8" s="51">
        <f>'1. Datos generales proyecto'!Z4</f>
        <v>0</v>
      </c>
      <c r="E8" s="49"/>
    </row>
    <row r="9" spans="1:9" x14ac:dyDescent="0.2">
      <c r="A9" s="122"/>
      <c r="B9" s="49"/>
      <c r="C9" s="49"/>
      <c r="D9" s="49"/>
      <c r="E9" s="49"/>
    </row>
    <row r="10" spans="1:9" x14ac:dyDescent="0.2">
      <c r="A10" s="122"/>
      <c r="B10" s="103" t="s">
        <v>193</v>
      </c>
      <c r="C10" s="49"/>
      <c r="D10" s="49"/>
      <c r="E10" s="49"/>
      <c r="G10" s="123"/>
    </row>
    <row r="11" spans="1:9" x14ac:dyDescent="0.2">
      <c r="A11" s="122"/>
      <c r="B11" s="227" t="s">
        <v>194</v>
      </c>
      <c r="C11" s="49"/>
      <c r="D11" s="90"/>
      <c r="E11" s="49"/>
    </row>
    <row r="12" spans="1:9" x14ac:dyDescent="0.2">
      <c r="A12" s="122"/>
      <c r="B12" s="227" t="s">
        <v>461</v>
      </c>
      <c r="C12" s="49"/>
      <c r="D12" s="90"/>
      <c r="E12" s="204"/>
      <c r="F12" s="204"/>
      <c r="G12" s="204"/>
      <c r="H12" s="204"/>
      <c r="I12" s="204"/>
    </row>
    <row r="13" spans="1:9" ht="25.5" x14ac:dyDescent="0.2">
      <c r="A13" s="122"/>
      <c r="B13" s="227" t="s">
        <v>460</v>
      </c>
      <c r="C13" s="49"/>
      <c r="D13" s="90"/>
      <c r="E13" s="204"/>
      <c r="F13" s="204"/>
      <c r="G13" s="204"/>
      <c r="H13" s="204"/>
      <c r="I13" s="204"/>
    </row>
    <row r="14" spans="1:9" x14ac:dyDescent="0.2">
      <c r="A14" s="122"/>
      <c r="B14" s="49"/>
      <c r="C14" s="49"/>
      <c r="D14" s="49"/>
      <c r="E14" s="204"/>
      <c r="F14" s="204"/>
      <c r="G14" s="204"/>
      <c r="H14" s="204"/>
      <c r="I14" s="204"/>
    </row>
    <row r="15" spans="1:9" ht="13.5" customHeight="1" x14ac:dyDescent="0.2">
      <c r="A15" s="122"/>
      <c r="B15" s="50" t="s">
        <v>195</v>
      </c>
      <c r="C15" s="51">
        <f>'1. Datos generales proyecto'!S16</f>
        <v>0</v>
      </c>
      <c r="D15" s="49"/>
      <c r="E15" s="205" t="s">
        <v>427</v>
      </c>
      <c r="F15" s="205" t="s">
        <v>196</v>
      </c>
      <c r="G15" s="205" t="s">
        <v>197</v>
      </c>
      <c r="H15" s="205" t="s">
        <v>423</v>
      </c>
      <c r="I15" s="204"/>
    </row>
    <row r="16" spans="1:9" ht="13.5" customHeight="1" x14ac:dyDescent="0.2">
      <c r="A16" s="122"/>
      <c r="B16" s="49"/>
      <c r="C16" s="49"/>
      <c r="D16" s="49"/>
      <c r="E16" s="206" t="str">
        <f>IF(ISNUMBER('1. Datos generales proyecto'!$I$16),'1. Datos generales proyecto'!$I$16,"")</f>
        <v/>
      </c>
      <c r="F16" s="206" t="str">
        <f>IF(ISNUMBER('1. Datos generales proyecto'!F22),'1. Datos generales proyecto'!F22,"")</f>
        <v/>
      </c>
      <c r="G16" s="206" t="str">
        <f>IF(ISNUMBER('1. Datos generales proyecto'!L22),'1. Datos generales proyecto'!L22,"")</f>
        <v/>
      </c>
      <c r="H16" s="206" t="str">
        <f>IF(ISNUMBER('1. Datos generales proyecto'!S22),'1. Datos generales proyecto'!S22,"")</f>
        <v/>
      </c>
      <c r="I16" s="204"/>
    </row>
    <row r="17" spans="2:11" ht="13.5" customHeight="1" x14ac:dyDescent="0.2">
      <c r="B17" s="50" t="s">
        <v>198</v>
      </c>
      <c r="C17" s="52" t="str">
        <f>IF(ISNUMBER('1. Datos generales proyecto'!I16),'1. Datos generales proyecto'!I16,"")</f>
        <v/>
      </c>
      <c r="D17" s="49"/>
      <c r="E17" s="49"/>
    </row>
    <row r="18" spans="2:11" ht="13.5" customHeight="1" x14ac:dyDescent="0.2">
      <c r="B18" s="49"/>
      <c r="C18" s="49"/>
      <c r="D18" s="49"/>
      <c r="E18" s="90" t="s">
        <v>199</v>
      </c>
      <c r="K18" s="50"/>
    </row>
    <row r="19" spans="2:11" ht="13.5" customHeight="1" x14ac:dyDescent="0.2">
      <c r="B19" s="50" t="s">
        <v>200</v>
      </c>
      <c r="C19" s="53">
        <f>'1. Datos generales proyecto'!P57</f>
        <v>0</v>
      </c>
      <c r="D19" s="49"/>
      <c r="E19" s="49"/>
    </row>
    <row r="20" spans="2:11" ht="13.5" customHeight="1" x14ac:dyDescent="0.2">
      <c r="B20" s="49"/>
      <c r="C20" s="49"/>
      <c r="D20" s="49"/>
      <c r="E20" s="49"/>
    </row>
    <row r="21" spans="2:11" x14ac:dyDescent="0.2">
      <c r="B21" s="50" t="s">
        <v>201</v>
      </c>
      <c r="C21" s="53">
        <f>'1. Datos generales proyecto'!P57-'2. Estimación absorción total'!G54</f>
        <v>0</v>
      </c>
      <c r="D21" s="49"/>
      <c r="E21" s="103" t="s">
        <v>392</v>
      </c>
    </row>
    <row r="22" spans="2:11" x14ac:dyDescent="0.2">
      <c r="B22" s="50"/>
      <c r="C22" s="49"/>
      <c r="D22" s="49"/>
      <c r="E22" s="125" t="str">
        <f>IF(ISNUMBER('1. Datos generales proyecto'!$I$16),'1. Datos generales proyecto'!$I$16,"")</f>
        <v/>
      </c>
    </row>
    <row r="23" spans="2:11" x14ac:dyDescent="0.2">
      <c r="B23" s="50" t="s">
        <v>202</v>
      </c>
      <c r="C23" s="53">
        <f>'2. Estimación absorción total'!G54</f>
        <v>0</v>
      </c>
      <c r="D23" s="49"/>
      <c r="E23" s="125" t="str">
        <f>IF(ISNUMBER('1. Datos generales proyecto'!$F$22),'1. Datos generales proyecto'!$F$22,"")</f>
        <v/>
      </c>
    </row>
    <row r="24" spans="2:11" x14ac:dyDescent="0.2">
      <c r="B24" s="49"/>
      <c r="C24" s="49"/>
      <c r="D24" s="49"/>
      <c r="E24" s="125" t="str">
        <f>IF(ISNUMBER('1. Datos generales proyecto'!$L$22),'1. Datos generales proyecto'!$L$22,"")</f>
        <v/>
      </c>
    </row>
    <row r="25" spans="2:11" x14ac:dyDescent="0.2">
      <c r="B25" s="50" t="s">
        <v>20</v>
      </c>
      <c r="C25" s="53">
        <f>'1. Datos generales proyecto'!E14</f>
        <v>0</v>
      </c>
      <c r="D25" s="49"/>
      <c r="E25" s="125" t="str">
        <f>IF(ISNUMBER('1. Datos generales proyecto'!$S$22),'1. Datos generales proyecto'!$S$22,"")</f>
        <v/>
      </c>
    </row>
    <row r="26" spans="2:11" x14ac:dyDescent="0.2">
      <c r="B26" s="49"/>
      <c r="C26" s="49"/>
      <c r="D26" s="49"/>
      <c r="E26" s="49"/>
    </row>
    <row r="27" spans="2:11" x14ac:dyDescent="0.2">
      <c r="B27" s="50"/>
      <c r="E27" s="49"/>
    </row>
    <row r="28" spans="2:11" x14ac:dyDescent="0.2">
      <c r="B28" s="103" t="s">
        <v>203</v>
      </c>
      <c r="E28" s="49"/>
    </row>
    <row r="29" spans="2:11" x14ac:dyDescent="0.2">
      <c r="B29" s="124" t="s">
        <v>204</v>
      </c>
      <c r="E29" s="49"/>
    </row>
    <row r="30" spans="2:11" x14ac:dyDescent="0.2">
      <c r="B30" s="124" t="s">
        <v>205</v>
      </c>
      <c r="E30" s="49"/>
    </row>
    <row r="31" spans="2:11" x14ac:dyDescent="0.2">
      <c r="B31" s="124" t="s">
        <v>206</v>
      </c>
      <c r="E31" s="49"/>
    </row>
    <row r="32" spans="2:11" x14ac:dyDescent="0.2">
      <c r="B32" s="124" t="s">
        <v>21</v>
      </c>
      <c r="E32" s="49"/>
    </row>
    <row r="33" spans="2:5" x14ac:dyDescent="0.2">
      <c r="B33" s="124" t="s">
        <v>207</v>
      </c>
      <c r="E33" s="49"/>
    </row>
    <row r="34" spans="2:5" x14ac:dyDescent="0.2">
      <c r="B34" s="124" t="s">
        <v>208</v>
      </c>
    </row>
    <row r="35" spans="2:5" x14ac:dyDescent="0.2">
      <c r="B35" s="124" t="s">
        <v>209</v>
      </c>
    </row>
    <row r="36" spans="2:5" x14ac:dyDescent="0.2">
      <c r="B36" s="124" t="s">
        <v>210</v>
      </c>
    </row>
    <row r="37" spans="2:5" x14ac:dyDescent="0.2">
      <c r="B37" s="124" t="s">
        <v>211</v>
      </c>
    </row>
    <row r="38" spans="2:5" x14ac:dyDescent="0.2">
      <c r="B38" s="124" t="s">
        <v>212</v>
      </c>
    </row>
    <row r="39" spans="2:5" x14ac:dyDescent="0.2">
      <c r="B39" s="124" t="s">
        <v>213</v>
      </c>
    </row>
    <row r="40" spans="2:5" x14ac:dyDescent="0.2">
      <c r="B40" s="124" t="s">
        <v>214</v>
      </c>
    </row>
    <row r="41" spans="2:5" x14ac:dyDescent="0.2">
      <c r="B41" s="124" t="s">
        <v>215</v>
      </c>
    </row>
    <row r="42" spans="2:5" x14ac:dyDescent="0.2">
      <c r="B42" s="124" t="s">
        <v>216</v>
      </c>
    </row>
    <row r="43" spans="2:5" x14ac:dyDescent="0.2">
      <c r="B43" s="124" t="s">
        <v>217</v>
      </c>
    </row>
    <row r="44" spans="2:5" x14ac:dyDescent="0.2">
      <c r="B44" s="124" t="s">
        <v>218</v>
      </c>
    </row>
    <row r="45" spans="2:5" x14ac:dyDescent="0.2">
      <c r="B45" s="124" t="s">
        <v>219</v>
      </c>
    </row>
    <row r="46" spans="2:5" x14ac:dyDescent="0.2">
      <c r="B46" s="124" t="s">
        <v>220</v>
      </c>
    </row>
    <row r="47" spans="2:5" x14ac:dyDescent="0.2">
      <c r="B47" s="124" t="s">
        <v>221</v>
      </c>
    </row>
    <row r="48" spans="2:5" x14ac:dyDescent="0.2">
      <c r="B48" s="124" t="s">
        <v>222</v>
      </c>
    </row>
    <row r="49" spans="2:2" x14ac:dyDescent="0.2">
      <c r="B49" s="124" t="s">
        <v>223</v>
      </c>
    </row>
    <row r="50" spans="2:2" x14ac:dyDescent="0.2">
      <c r="B50" s="124" t="s">
        <v>224</v>
      </c>
    </row>
    <row r="51" spans="2:2" x14ac:dyDescent="0.2">
      <c r="B51" s="124" t="s">
        <v>225</v>
      </c>
    </row>
    <row r="52" spans="2:2" x14ac:dyDescent="0.2">
      <c r="B52" s="124" t="s">
        <v>226</v>
      </c>
    </row>
    <row r="53" spans="2:2" x14ac:dyDescent="0.2">
      <c r="B53" s="124" t="s">
        <v>227</v>
      </c>
    </row>
    <row r="54" spans="2:2" x14ac:dyDescent="0.2">
      <c r="B54" s="124" t="s">
        <v>228</v>
      </c>
    </row>
    <row r="55" spans="2:2" x14ac:dyDescent="0.2">
      <c r="B55" s="124" t="s">
        <v>229</v>
      </c>
    </row>
    <row r="56" spans="2:2" x14ac:dyDescent="0.2">
      <c r="B56" s="124" t="s">
        <v>230</v>
      </c>
    </row>
    <row r="57" spans="2:2" x14ac:dyDescent="0.2">
      <c r="B57" s="124" t="s">
        <v>231</v>
      </c>
    </row>
    <row r="58" spans="2:2" x14ac:dyDescent="0.2">
      <c r="B58" s="124" t="s">
        <v>232</v>
      </c>
    </row>
    <row r="59" spans="2:2" x14ac:dyDescent="0.2">
      <c r="B59" s="124" t="s">
        <v>233</v>
      </c>
    </row>
    <row r="60" spans="2:2" x14ac:dyDescent="0.2">
      <c r="B60" s="124" t="s">
        <v>234</v>
      </c>
    </row>
    <row r="61" spans="2:2" x14ac:dyDescent="0.2">
      <c r="B61" s="124" t="s">
        <v>235</v>
      </c>
    </row>
    <row r="62" spans="2:2" x14ac:dyDescent="0.2">
      <c r="B62" s="124" t="s">
        <v>236</v>
      </c>
    </row>
    <row r="63" spans="2:2" x14ac:dyDescent="0.2">
      <c r="B63" s="124" t="s">
        <v>237</v>
      </c>
    </row>
    <row r="64" spans="2:2" x14ac:dyDescent="0.2">
      <c r="B64" s="124" t="s">
        <v>238</v>
      </c>
    </row>
    <row r="65" spans="2:2" x14ac:dyDescent="0.2">
      <c r="B65" s="124" t="s">
        <v>239</v>
      </c>
    </row>
    <row r="66" spans="2:2" x14ac:dyDescent="0.2">
      <c r="B66" s="124" t="s">
        <v>240</v>
      </c>
    </row>
    <row r="67" spans="2:2" x14ac:dyDescent="0.2">
      <c r="B67" s="124" t="s">
        <v>241</v>
      </c>
    </row>
    <row r="68" spans="2:2" x14ac:dyDescent="0.2">
      <c r="B68" s="124" t="s">
        <v>242</v>
      </c>
    </row>
    <row r="69" spans="2:2" x14ac:dyDescent="0.2">
      <c r="B69" s="124" t="s">
        <v>243</v>
      </c>
    </row>
    <row r="70" spans="2:2" x14ac:dyDescent="0.2">
      <c r="B70" s="124" t="s">
        <v>244</v>
      </c>
    </row>
    <row r="71" spans="2:2" x14ac:dyDescent="0.2">
      <c r="B71" s="124" t="s">
        <v>245</v>
      </c>
    </row>
    <row r="72" spans="2:2" x14ac:dyDescent="0.2">
      <c r="B72" s="124" t="s">
        <v>246</v>
      </c>
    </row>
    <row r="73" spans="2:2" x14ac:dyDescent="0.2">
      <c r="B73" s="124" t="s">
        <v>247</v>
      </c>
    </row>
    <row r="74" spans="2:2" x14ac:dyDescent="0.2">
      <c r="B74" s="124" t="s">
        <v>248</v>
      </c>
    </row>
    <row r="75" spans="2:2" x14ac:dyDescent="0.2">
      <c r="B75" s="124" t="s">
        <v>249</v>
      </c>
    </row>
    <row r="76" spans="2:2" x14ac:dyDescent="0.2">
      <c r="B76" s="124" t="s">
        <v>250</v>
      </c>
    </row>
    <row r="77" spans="2:2" x14ac:dyDescent="0.2">
      <c r="B77" s="124" t="s">
        <v>251</v>
      </c>
    </row>
    <row r="78" spans="2:2" x14ac:dyDescent="0.2">
      <c r="B78" s="124" t="s">
        <v>252</v>
      </c>
    </row>
    <row r="79" spans="2:2" x14ac:dyDescent="0.2">
      <c r="B79" s="124" t="s">
        <v>253</v>
      </c>
    </row>
    <row r="80" spans="2:2" x14ac:dyDescent="0.2">
      <c r="B80" s="124" t="s">
        <v>254</v>
      </c>
    </row>
    <row r="81" spans="1:14" x14ac:dyDescent="0.2">
      <c r="B81" s="50"/>
      <c r="C81" s="58"/>
      <c r="D81" s="49"/>
      <c r="E81" s="49"/>
      <c r="F81" s="58"/>
      <c r="H81" s="58"/>
    </row>
    <row r="82" spans="1:14" x14ac:dyDescent="0.2">
      <c r="A82" s="122" t="s">
        <v>255</v>
      </c>
      <c r="B82" s="49"/>
      <c r="C82" s="49"/>
      <c r="D82" s="49"/>
      <c r="E82" s="49"/>
    </row>
    <row r="83" spans="1:14" ht="16.5" customHeight="1" x14ac:dyDescent="0.2">
      <c r="A83" s="122"/>
      <c r="B83" s="49"/>
      <c r="C83" s="49">
        <v>1</v>
      </c>
      <c r="D83" s="49">
        <v>2</v>
      </c>
      <c r="E83" s="49">
        <v>3</v>
      </c>
      <c r="F83" s="49">
        <v>4</v>
      </c>
      <c r="G83" s="49">
        <v>5</v>
      </c>
      <c r="H83" s="49">
        <v>6</v>
      </c>
      <c r="I83" s="49">
        <v>7</v>
      </c>
    </row>
    <row r="84" spans="1:14" ht="16.5" customHeight="1" x14ac:dyDescent="0.2">
      <c r="A84" s="122"/>
      <c r="B84" s="104" t="s">
        <v>256</v>
      </c>
      <c r="C84" s="105" t="s">
        <v>257</v>
      </c>
      <c r="D84" s="106" t="s">
        <v>258</v>
      </c>
      <c r="E84" s="107" t="s">
        <v>259</v>
      </c>
      <c r="F84" s="108" t="s">
        <v>260</v>
      </c>
      <c r="G84" s="109" t="s">
        <v>261</v>
      </c>
      <c r="H84" s="110" t="s">
        <v>262</v>
      </c>
      <c r="I84" s="110" t="s">
        <v>263</v>
      </c>
      <c r="J84" s="111" t="s">
        <v>77</v>
      </c>
      <c r="M84" s="49" t="s">
        <v>256</v>
      </c>
      <c r="N84" s="49" t="s">
        <v>264</v>
      </c>
    </row>
    <row r="85" spans="1:14" ht="16.5" customHeight="1" x14ac:dyDescent="0.2">
      <c r="A85" s="122"/>
      <c r="B85" s="112" t="s">
        <v>53</v>
      </c>
      <c r="C85" s="113">
        <v>6.3544816116135994E-2</v>
      </c>
      <c r="D85" s="113">
        <v>7.943102014517002E-2</v>
      </c>
      <c r="E85" s="113">
        <v>9.5317224174204004E-2</v>
      </c>
      <c r="F85" s="113">
        <v>0.111203428203238</v>
      </c>
      <c r="G85" s="113">
        <v>0.12708963223227199</v>
      </c>
      <c r="H85" s="113">
        <f>G85/40*45</f>
        <v>0.142975836261306</v>
      </c>
      <c r="I85" s="113">
        <f>H85/45*50</f>
        <v>0.15886204029034001</v>
      </c>
      <c r="J85" s="114" t="s">
        <v>265</v>
      </c>
      <c r="M85" s="49" t="s">
        <v>97</v>
      </c>
      <c r="N85" s="49">
        <v>1.0935304444879886E-2</v>
      </c>
    </row>
    <row r="86" spans="1:14" ht="16.5" customHeight="1" x14ac:dyDescent="0.2">
      <c r="A86" s="122"/>
      <c r="B86" s="112" t="s">
        <v>84</v>
      </c>
      <c r="C86" s="113">
        <v>0.21939097084791426</v>
      </c>
      <c r="D86" s="113">
        <v>0.27423871355989282</v>
      </c>
      <c r="E86" s="113">
        <v>0.32908645627187133</v>
      </c>
      <c r="F86" s="113">
        <v>0.38393419898384989</v>
      </c>
      <c r="G86" s="113">
        <v>0.43878194169582851</v>
      </c>
      <c r="H86" s="113">
        <f t="shared" ref="H86:H149" si="0">G86/40*45</f>
        <v>0.49362968440780708</v>
      </c>
      <c r="I86" s="113">
        <f t="shared" ref="I86:I149" si="1">H86/45*50</f>
        <v>0.54847742711978564</v>
      </c>
      <c r="J86" s="114" t="s">
        <v>265</v>
      </c>
      <c r="M86" s="49" t="s">
        <v>113</v>
      </c>
      <c r="N86" s="49">
        <v>1.7077131653169285E-2</v>
      </c>
    </row>
    <row r="87" spans="1:14" ht="16.5" customHeight="1" x14ac:dyDescent="0.2">
      <c r="A87" s="122"/>
      <c r="B87" s="112" t="s">
        <v>86</v>
      </c>
      <c r="C87" s="113">
        <v>0.14975536130234138</v>
      </c>
      <c r="D87" s="113">
        <v>0.18719420162792669</v>
      </c>
      <c r="E87" s="113">
        <v>0.22463304195351205</v>
      </c>
      <c r="F87" s="113">
        <v>0.26207188227909739</v>
      </c>
      <c r="G87" s="113">
        <v>0.29951072260468276</v>
      </c>
      <c r="H87" s="113">
        <f t="shared" si="0"/>
        <v>0.33694956293026807</v>
      </c>
      <c r="I87" s="113">
        <f t="shared" si="1"/>
        <v>0.37438840325585343</v>
      </c>
      <c r="J87" s="114" t="s">
        <v>266</v>
      </c>
      <c r="M87" s="49" t="s">
        <v>167</v>
      </c>
      <c r="N87" s="49">
        <v>1.7077131653169285E-2</v>
      </c>
    </row>
    <row r="88" spans="1:14" ht="16.5" customHeight="1" x14ac:dyDescent="0.2">
      <c r="A88" s="122"/>
      <c r="B88" s="112" t="s">
        <v>88</v>
      </c>
      <c r="C88" s="113">
        <v>6.4771159639729098E-2</v>
      </c>
      <c r="D88" s="113">
        <v>8.0963949549661379E-2</v>
      </c>
      <c r="E88" s="113">
        <v>9.7156739459593647E-2</v>
      </c>
      <c r="F88" s="113">
        <v>0.11334952936952593</v>
      </c>
      <c r="G88" s="113">
        <v>0.1295423192794582</v>
      </c>
      <c r="H88" s="113">
        <f t="shared" si="0"/>
        <v>0.14573510918939048</v>
      </c>
      <c r="I88" s="113">
        <f t="shared" si="1"/>
        <v>0.16192789909932276</v>
      </c>
      <c r="J88" s="114" t="s">
        <v>266</v>
      </c>
      <c r="M88" s="49" t="s">
        <v>115</v>
      </c>
      <c r="N88" s="49">
        <v>2.0913561984023939E-2</v>
      </c>
    </row>
    <row r="89" spans="1:14" ht="16.5" customHeight="1" x14ac:dyDescent="0.2">
      <c r="A89" s="122"/>
      <c r="B89" s="112" t="s">
        <v>89</v>
      </c>
      <c r="C89" s="113">
        <v>4.2905184381875593E-2</v>
      </c>
      <c r="D89" s="113">
        <v>0.11203292161465764</v>
      </c>
      <c r="E89" s="113">
        <v>0.20516585167863827</v>
      </c>
      <c r="F89" s="113">
        <v>0.34790001540782683</v>
      </c>
      <c r="G89" s="113">
        <v>0.39760001760894487</v>
      </c>
      <c r="H89" s="113">
        <f t="shared" si="0"/>
        <v>0.44730001981006301</v>
      </c>
      <c r="I89" s="113">
        <f t="shared" si="1"/>
        <v>0.4970000220111811</v>
      </c>
      <c r="J89" s="114" t="s">
        <v>90</v>
      </c>
      <c r="M89" s="49" t="s">
        <v>107</v>
      </c>
      <c r="N89" s="49">
        <v>2.720900416725448E-2</v>
      </c>
    </row>
    <row r="90" spans="1:14" ht="16.5" customHeight="1" x14ac:dyDescent="0.2">
      <c r="A90" s="122"/>
      <c r="B90" s="112" t="s">
        <v>55</v>
      </c>
      <c r="C90" s="113">
        <v>5.9604517312365456E-2</v>
      </c>
      <c r="D90" s="113">
        <v>7.4505646640456821E-2</v>
      </c>
      <c r="E90" s="113">
        <v>8.9406775968548208E-2</v>
      </c>
      <c r="F90" s="113">
        <v>0.10430790529663955</v>
      </c>
      <c r="G90" s="113">
        <v>0.11920903462473091</v>
      </c>
      <c r="H90" s="113">
        <f t="shared" si="0"/>
        <v>0.13411016395282227</v>
      </c>
      <c r="I90" s="113">
        <f t="shared" si="1"/>
        <v>0.14901129328091364</v>
      </c>
      <c r="J90" s="114" t="s">
        <v>266</v>
      </c>
      <c r="M90" s="49" t="s">
        <v>114</v>
      </c>
      <c r="N90" s="49">
        <v>2.8283119831621666E-2</v>
      </c>
    </row>
    <row r="91" spans="1:14" ht="16.5" customHeight="1" x14ac:dyDescent="0.2">
      <c r="A91" s="122"/>
      <c r="B91" s="112" t="s">
        <v>91</v>
      </c>
      <c r="C91" s="113">
        <v>6.2278228970051946E-2</v>
      </c>
      <c r="D91" s="113">
        <v>7.784778621256494E-2</v>
      </c>
      <c r="E91" s="113">
        <v>9.3417343455077906E-2</v>
      </c>
      <c r="F91" s="113">
        <v>0.1089869006975909</v>
      </c>
      <c r="G91" s="113">
        <v>0.12455645794010389</v>
      </c>
      <c r="H91" s="113">
        <f t="shared" si="0"/>
        <v>0.14012601518261689</v>
      </c>
      <c r="I91" s="113">
        <f t="shared" si="1"/>
        <v>0.15569557242512988</v>
      </c>
      <c r="J91" s="114" t="s">
        <v>266</v>
      </c>
      <c r="M91" s="49" t="s">
        <v>267</v>
      </c>
      <c r="N91" s="49">
        <v>3.3846135427474382E-2</v>
      </c>
    </row>
    <row r="92" spans="1:14" ht="16.5" customHeight="1" x14ac:dyDescent="0.2">
      <c r="A92" s="122"/>
      <c r="B92" s="112" t="s">
        <v>92</v>
      </c>
      <c r="C92" s="113">
        <v>6.2278228970051946E-2</v>
      </c>
      <c r="D92" s="113">
        <v>7.784778621256494E-2</v>
      </c>
      <c r="E92" s="113">
        <v>9.3417343455077906E-2</v>
      </c>
      <c r="F92" s="113">
        <v>0.1089869006975909</v>
      </c>
      <c r="G92" s="113">
        <v>0.12455645794010389</v>
      </c>
      <c r="H92" s="113">
        <f t="shared" si="0"/>
        <v>0.14012601518261689</v>
      </c>
      <c r="I92" s="113">
        <f t="shared" si="1"/>
        <v>0.15569557242512988</v>
      </c>
      <c r="J92" s="114" t="s">
        <v>90</v>
      </c>
      <c r="M92" s="49" t="s">
        <v>139</v>
      </c>
      <c r="N92" s="49">
        <v>4.7458932459961474E-2</v>
      </c>
    </row>
    <row r="93" spans="1:14" ht="16.5" customHeight="1" x14ac:dyDescent="0.2">
      <c r="A93" s="122"/>
      <c r="B93" s="112" t="s">
        <v>93</v>
      </c>
      <c r="C93" s="113">
        <v>0.1241181539518298</v>
      </c>
      <c r="D93" s="113">
        <v>0.15514769243978724</v>
      </c>
      <c r="E93" s="113">
        <v>0.18617723092774471</v>
      </c>
      <c r="F93" s="113">
        <v>0.21720676941570213</v>
      </c>
      <c r="G93" s="113">
        <v>0.24823630790365961</v>
      </c>
      <c r="H93" s="113">
        <f t="shared" si="0"/>
        <v>0.27926584639161706</v>
      </c>
      <c r="I93" s="113">
        <f t="shared" si="1"/>
        <v>0.31029538487957448</v>
      </c>
      <c r="J93" s="114" t="s">
        <v>266</v>
      </c>
      <c r="M93" s="49" t="s">
        <v>110</v>
      </c>
      <c r="N93" s="49">
        <v>4.7807023316820692E-2</v>
      </c>
    </row>
    <row r="94" spans="1:14" ht="16.5" customHeight="1" x14ac:dyDescent="0.2">
      <c r="A94" s="122"/>
      <c r="B94" s="112" t="s">
        <v>94</v>
      </c>
      <c r="C94" s="113">
        <v>6.1960458449175387E-2</v>
      </c>
      <c r="D94" s="113">
        <v>7.7450573061469213E-2</v>
      </c>
      <c r="E94" s="113">
        <v>9.2940687673763067E-2</v>
      </c>
      <c r="F94" s="113">
        <v>0.10843080228605692</v>
      </c>
      <c r="G94" s="113">
        <v>0.12392091689835077</v>
      </c>
      <c r="H94" s="113">
        <f t="shared" si="0"/>
        <v>0.13941103151064463</v>
      </c>
      <c r="I94" s="113">
        <f t="shared" si="1"/>
        <v>0.15490114612293848</v>
      </c>
      <c r="J94" s="114" t="s">
        <v>266</v>
      </c>
      <c r="M94" s="49" t="s">
        <v>129</v>
      </c>
      <c r="N94" s="49">
        <v>5.1236545694955449E-2</v>
      </c>
    </row>
    <row r="95" spans="1:14" ht="16.5" customHeight="1" x14ac:dyDescent="0.2">
      <c r="A95" s="122"/>
      <c r="B95" s="112" t="s">
        <v>95</v>
      </c>
      <c r="C95" s="113">
        <v>0.34624258854033912</v>
      </c>
      <c r="D95" s="113">
        <v>0.63416449134559993</v>
      </c>
      <c r="E95" s="113">
        <v>1.2964681323565146</v>
      </c>
      <c r="F95" s="113">
        <v>2.8776869027198626</v>
      </c>
      <c r="G95" s="113">
        <v>3.4048640619376549</v>
      </c>
      <c r="H95" s="113">
        <f t="shared" si="0"/>
        <v>3.8304720696798613</v>
      </c>
      <c r="I95" s="113">
        <f t="shared" si="1"/>
        <v>4.2560800774220686</v>
      </c>
      <c r="J95" s="114" t="s">
        <v>90</v>
      </c>
      <c r="M95" s="49" t="s">
        <v>111</v>
      </c>
      <c r="N95" s="49">
        <v>5.3843334831520297E-2</v>
      </c>
    </row>
    <row r="96" spans="1:14" ht="16.5" customHeight="1" x14ac:dyDescent="0.2">
      <c r="A96" s="122"/>
      <c r="B96" s="112" t="s">
        <v>96</v>
      </c>
      <c r="C96" s="113">
        <v>0.28554224648832599</v>
      </c>
      <c r="D96" s="113">
        <v>0.72002933854517226</v>
      </c>
      <c r="E96" s="113">
        <v>1.0064449533150317</v>
      </c>
      <c r="F96" s="113">
        <v>1.44499968749023</v>
      </c>
      <c r="G96" s="113">
        <v>1.8956012546262551</v>
      </c>
      <c r="H96" s="113">
        <f t="shared" si="0"/>
        <v>2.132551411454537</v>
      </c>
      <c r="I96" s="113">
        <f t="shared" si="1"/>
        <v>2.3695015682828191</v>
      </c>
      <c r="J96" s="114" t="s">
        <v>90</v>
      </c>
      <c r="M96" s="49" t="s">
        <v>101</v>
      </c>
      <c r="N96" s="49">
        <v>5.797884055607172E-2</v>
      </c>
    </row>
    <row r="97" spans="1:14" ht="16.5" customHeight="1" x14ac:dyDescent="0.2">
      <c r="A97" s="122"/>
      <c r="B97" s="112" t="s">
        <v>97</v>
      </c>
      <c r="C97" s="113">
        <v>7.2902029632532592E-3</v>
      </c>
      <c r="D97" s="113">
        <v>9.1127537040665719E-3</v>
      </c>
      <c r="E97" s="113">
        <v>1.0935304444879886E-2</v>
      </c>
      <c r="F97" s="113">
        <v>1.2757855185693201E-2</v>
      </c>
      <c r="G97" s="113">
        <v>1.4580405926506518E-2</v>
      </c>
      <c r="H97" s="113">
        <f t="shared" si="0"/>
        <v>1.6402956667319835E-2</v>
      </c>
      <c r="I97" s="113">
        <f t="shared" si="1"/>
        <v>1.8225507408133151E-2</v>
      </c>
      <c r="J97" s="114" t="s">
        <v>266</v>
      </c>
      <c r="M97" s="49" t="s">
        <v>102</v>
      </c>
      <c r="N97" s="49">
        <v>5.797884055607172E-2</v>
      </c>
    </row>
    <row r="98" spans="1:14" ht="16.5" customHeight="1" x14ac:dyDescent="0.2">
      <c r="A98" s="122"/>
      <c r="B98" s="112" t="s">
        <v>98</v>
      </c>
      <c r="C98" s="113">
        <v>4.2905184381875593E-2</v>
      </c>
      <c r="D98" s="113">
        <v>0.11203292161465764</v>
      </c>
      <c r="E98" s="113">
        <v>0.20516585167863827</v>
      </c>
      <c r="F98" s="113">
        <v>0.34790001540782683</v>
      </c>
      <c r="G98" s="113">
        <v>0.39760001760894487</v>
      </c>
      <c r="H98" s="113">
        <f t="shared" si="0"/>
        <v>0.44730001981006301</v>
      </c>
      <c r="I98" s="113">
        <f t="shared" si="1"/>
        <v>0.4970000220111811</v>
      </c>
      <c r="J98" s="114" t="s">
        <v>90</v>
      </c>
      <c r="M98" s="49" t="s">
        <v>103</v>
      </c>
      <c r="N98" s="49">
        <v>5.797884055607172E-2</v>
      </c>
    </row>
    <row r="99" spans="1:14" ht="16.5" customHeight="1" x14ac:dyDescent="0.2">
      <c r="A99" s="122"/>
      <c r="B99" s="112" t="s">
        <v>99</v>
      </c>
      <c r="C99" s="113">
        <v>7.8352200436330038E-2</v>
      </c>
      <c r="D99" s="113">
        <v>9.7940250545412541E-2</v>
      </c>
      <c r="E99" s="113">
        <v>0.11752830065449504</v>
      </c>
      <c r="F99" s="113">
        <v>0.13711635076357756</v>
      </c>
      <c r="G99" s="113">
        <v>0.15670440087266008</v>
      </c>
      <c r="H99" s="113">
        <f t="shared" si="0"/>
        <v>0.17629245098174259</v>
      </c>
      <c r="I99" s="113">
        <f t="shared" si="1"/>
        <v>0.19588050109082511</v>
      </c>
      <c r="J99" s="114" t="s">
        <v>266</v>
      </c>
      <c r="M99" s="49" t="s">
        <v>268</v>
      </c>
      <c r="N99" s="49">
        <v>5.797884055607172E-2</v>
      </c>
    </row>
    <row r="100" spans="1:14" ht="16.5" customHeight="1" x14ac:dyDescent="0.2">
      <c r="A100" s="122"/>
      <c r="B100" s="112" t="s">
        <v>100</v>
      </c>
      <c r="C100" s="113">
        <v>4.2905184381875593E-2</v>
      </c>
      <c r="D100" s="113">
        <v>0.11203292161465764</v>
      </c>
      <c r="E100" s="113">
        <v>0.20516585167863827</v>
      </c>
      <c r="F100" s="113">
        <v>0.34790001540782683</v>
      </c>
      <c r="G100" s="113">
        <v>0.39760001760894487</v>
      </c>
      <c r="H100" s="113">
        <f t="shared" si="0"/>
        <v>0.44730001981006301</v>
      </c>
      <c r="I100" s="113">
        <f t="shared" si="1"/>
        <v>0.4970000220111811</v>
      </c>
      <c r="J100" s="114" t="s">
        <v>266</v>
      </c>
      <c r="M100" s="49" t="s">
        <v>165</v>
      </c>
      <c r="N100" s="49">
        <v>5.797884055607172E-2</v>
      </c>
    </row>
    <row r="101" spans="1:14" ht="16.5" customHeight="1" x14ac:dyDescent="0.2">
      <c r="A101" s="122"/>
      <c r="B101" s="112" t="s">
        <v>101</v>
      </c>
      <c r="C101" s="113">
        <v>3.1829804580021943E-2</v>
      </c>
      <c r="D101" s="113">
        <v>4.8315700463393098E-2</v>
      </c>
      <c r="E101" s="113">
        <v>5.797884055607172E-2</v>
      </c>
      <c r="F101" s="113">
        <v>0.11616913219309503</v>
      </c>
      <c r="G101" s="113">
        <v>0.14741916710201577</v>
      </c>
      <c r="H101" s="113">
        <f t="shared" si="0"/>
        <v>0.16584656298976774</v>
      </c>
      <c r="I101" s="113">
        <f t="shared" si="1"/>
        <v>0.18427395887751971</v>
      </c>
      <c r="J101" s="114" t="s">
        <v>90</v>
      </c>
      <c r="M101" s="49" t="s">
        <v>138</v>
      </c>
      <c r="N101" s="49">
        <v>6.102444982344217E-2</v>
      </c>
    </row>
    <row r="102" spans="1:14" ht="16.5" customHeight="1" x14ac:dyDescent="0.2">
      <c r="A102" s="122"/>
      <c r="B102" s="112" t="s">
        <v>102</v>
      </c>
      <c r="C102" s="113">
        <v>3.1829804580021943E-2</v>
      </c>
      <c r="D102" s="113">
        <v>4.8315700463393098E-2</v>
      </c>
      <c r="E102" s="113">
        <v>5.797884055607172E-2</v>
      </c>
      <c r="F102" s="113">
        <v>0.11616913219309503</v>
      </c>
      <c r="G102" s="113">
        <v>0.14741916710201577</v>
      </c>
      <c r="H102" s="113">
        <f t="shared" si="0"/>
        <v>0.16584656298976774</v>
      </c>
      <c r="I102" s="113">
        <f t="shared" si="1"/>
        <v>0.18427395887751971</v>
      </c>
      <c r="J102" s="114" t="s">
        <v>90</v>
      </c>
      <c r="M102" s="49" t="s">
        <v>140</v>
      </c>
      <c r="N102" s="49">
        <v>6.545313938481151E-2</v>
      </c>
    </row>
    <row r="103" spans="1:14" ht="16.5" customHeight="1" x14ac:dyDescent="0.2">
      <c r="A103" s="122"/>
      <c r="B103" s="112" t="s">
        <v>103</v>
      </c>
      <c r="C103" s="113">
        <v>3.1829804580021943E-2</v>
      </c>
      <c r="D103" s="113">
        <v>4.8315700463393098E-2</v>
      </c>
      <c r="E103" s="113">
        <v>5.797884055607172E-2</v>
      </c>
      <c r="F103" s="113">
        <v>0.11616913219309503</v>
      </c>
      <c r="G103" s="113">
        <v>0.14741916710201577</v>
      </c>
      <c r="H103" s="113">
        <f t="shared" si="0"/>
        <v>0.16584656298976774</v>
      </c>
      <c r="I103" s="113">
        <f t="shared" si="1"/>
        <v>0.18427395887751971</v>
      </c>
      <c r="J103" s="114" t="s">
        <v>90</v>
      </c>
      <c r="M103" s="49" t="s">
        <v>153</v>
      </c>
      <c r="N103" s="49">
        <v>7.2135572369969952E-2</v>
      </c>
    </row>
    <row r="104" spans="1:14" ht="16.5" customHeight="1" x14ac:dyDescent="0.2">
      <c r="A104" s="122"/>
      <c r="B104" s="112" t="s">
        <v>104</v>
      </c>
      <c r="C104" s="113">
        <v>4.2905184381875593E-2</v>
      </c>
      <c r="D104" s="113">
        <v>0.11203292161465764</v>
      </c>
      <c r="E104" s="113">
        <v>0.20516585167863827</v>
      </c>
      <c r="F104" s="113">
        <v>0.34790001540782683</v>
      </c>
      <c r="G104" s="113">
        <v>0.39760001760894487</v>
      </c>
      <c r="H104" s="113">
        <f t="shared" si="0"/>
        <v>0.44730001981006301</v>
      </c>
      <c r="I104" s="113">
        <f t="shared" si="1"/>
        <v>0.4970000220111811</v>
      </c>
      <c r="J104" s="114" t="s">
        <v>266</v>
      </c>
      <c r="M104" s="49" t="s">
        <v>269</v>
      </c>
      <c r="N104" s="49">
        <v>7.9197813699280514E-2</v>
      </c>
    </row>
    <row r="105" spans="1:14" ht="16.5" customHeight="1" x14ac:dyDescent="0.2">
      <c r="A105" s="122"/>
      <c r="B105" s="112" t="s">
        <v>105</v>
      </c>
      <c r="C105" s="113">
        <v>0.40481930196049593</v>
      </c>
      <c r="D105" s="113">
        <v>0.99657840558360089</v>
      </c>
      <c r="E105" s="113">
        <v>1.5658280222622489</v>
      </c>
      <c r="F105" s="113">
        <v>2.2347041313747185</v>
      </c>
      <c r="G105" s="113">
        <v>3.5316719948964348</v>
      </c>
      <c r="H105" s="113">
        <f t="shared" si="0"/>
        <v>3.9731309942584891</v>
      </c>
      <c r="I105" s="113">
        <f t="shared" si="1"/>
        <v>4.4145899936205435</v>
      </c>
      <c r="J105" s="114" t="s">
        <v>266</v>
      </c>
      <c r="M105" s="49" t="s">
        <v>164</v>
      </c>
      <c r="N105" s="49">
        <v>7.9941869385017642E-2</v>
      </c>
    </row>
    <row r="106" spans="1:14" ht="16.5" customHeight="1" x14ac:dyDescent="0.2">
      <c r="A106" s="122"/>
      <c r="B106" s="112" t="s">
        <v>106</v>
      </c>
      <c r="C106" s="113">
        <v>0.56958214626885495</v>
      </c>
      <c r="D106" s="113">
        <v>1.3908497572587581</v>
      </c>
      <c r="E106" s="113">
        <v>2.0361298403169146</v>
      </c>
      <c r="F106" s="113">
        <v>2.9973328241580197</v>
      </c>
      <c r="G106" s="113">
        <v>4.8736009360390691</v>
      </c>
      <c r="H106" s="113">
        <f t="shared" si="0"/>
        <v>5.4828010530439526</v>
      </c>
      <c r="I106" s="113">
        <f t="shared" si="1"/>
        <v>6.0920011700488361</v>
      </c>
      <c r="J106" s="114" t="s">
        <v>266</v>
      </c>
      <c r="M106" s="49" t="s">
        <v>166</v>
      </c>
      <c r="N106" s="49">
        <v>7.9941869385017642E-2</v>
      </c>
    </row>
    <row r="107" spans="1:14" ht="16.5" customHeight="1" x14ac:dyDescent="0.2">
      <c r="A107" s="122"/>
      <c r="B107" s="112" t="s">
        <v>107</v>
      </c>
      <c r="C107" s="113">
        <v>3.769774343225004E-3</v>
      </c>
      <c r="D107" s="113">
        <v>2.2674170139378728E-2</v>
      </c>
      <c r="E107" s="113">
        <v>2.720900416725448E-2</v>
      </c>
      <c r="F107" s="113">
        <v>6.9703150798753E-2</v>
      </c>
      <c r="G107" s="113">
        <v>0.22629552729785765</v>
      </c>
      <c r="H107" s="113">
        <f t="shared" si="0"/>
        <v>0.25458246821008984</v>
      </c>
      <c r="I107" s="113">
        <f t="shared" si="1"/>
        <v>0.28286940912232206</v>
      </c>
      <c r="J107" s="114" t="s">
        <v>270</v>
      </c>
      <c r="M107" s="49" t="s">
        <v>128</v>
      </c>
      <c r="N107" s="49">
        <v>8.21892270440258E-2</v>
      </c>
    </row>
    <row r="108" spans="1:14" ht="16.5" customHeight="1" x14ac:dyDescent="0.2">
      <c r="A108" s="122"/>
      <c r="B108" s="112" t="s">
        <v>109</v>
      </c>
      <c r="C108" s="113">
        <v>9.0997276417428483E-2</v>
      </c>
      <c r="D108" s="113">
        <v>0.11374659552178558</v>
      </c>
      <c r="E108" s="113">
        <v>0.18470565168801564</v>
      </c>
      <c r="F108" s="113">
        <v>0.28736688910270414</v>
      </c>
      <c r="G108" s="113">
        <v>0.32841930183166185</v>
      </c>
      <c r="H108" s="113">
        <f t="shared" si="0"/>
        <v>0.36947171456061956</v>
      </c>
      <c r="I108" s="113">
        <f t="shared" si="1"/>
        <v>0.41052412728957727</v>
      </c>
      <c r="J108" s="114" t="s">
        <v>266</v>
      </c>
      <c r="M108" s="49" t="s">
        <v>123</v>
      </c>
      <c r="N108" s="49">
        <v>8.4081899478263639E-2</v>
      </c>
    </row>
    <row r="109" spans="1:14" ht="16.5" customHeight="1" x14ac:dyDescent="0.2">
      <c r="A109" s="122"/>
      <c r="B109" s="112" t="s">
        <v>110</v>
      </c>
      <c r="C109" s="113">
        <v>3.1871348877880464E-2</v>
      </c>
      <c r="D109" s="113">
        <v>3.9839186097350585E-2</v>
      </c>
      <c r="E109" s="113">
        <v>4.7807023316820692E-2</v>
      </c>
      <c r="F109" s="113">
        <v>8.388718973868918E-2</v>
      </c>
      <c r="G109" s="113">
        <v>9.5871073987073341E-2</v>
      </c>
      <c r="H109" s="113">
        <f t="shared" si="0"/>
        <v>0.1078549582354575</v>
      </c>
      <c r="I109" s="113">
        <f t="shared" si="1"/>
        <v>0.11983884248384168</v>
      </c>
      <c r="J109" s="114" t="s">
        <v>266</v>
      </c>
      <c r="M109" s="49" t="s">
        <v>168</v>
      </c>
      <c r="N109" s="49">
        <v>8.7489025596783121E-2</v>
      </c>
    </row>
    <row r="110" spans="1:14" ht="16.5" customHeight="1" x14ac:dyDescent="0.2">
      <c r="A110" s="122"/>
      <c r="B110" s="112" t="s">
        <v>111</v>
      </c>
      <c r="C110" s="113">
        <v>3.5895556554346862E-2</v>
      </c>
      <c r="D110" s="113">
        <v>4.4869445692933579E-2</v>
      </c>
      <c r="E110" s="113">
        <v>5.3843334831520297E-2</v>
      </c>
      <c r="F110" s="113">
        <v>0.12009784588996364</v>
      </c>
      <c r="G110" s="113">
        <v>0.13725468101710131</v>
      </c>
      <c r="H110" s="113">
        <f t="shared" si="0"/>
        <v>0.15441151614423898</v>
      </c>
      <c r="I110" s="113">
        <f t="shared" si="1"/>
        <v>0.17156835127137665</v>
      </c>
      <c r="J110" s="114" t="s">
        <v>266</v>
      </c>
      <c r="M110" s="49" t="s">
        <v>124</v>
      </c>
      <c r="N110" s="49">
        <v>8.9359935740666363E-2</v>
      </c>
    </row>
    <row r="111" spans="1:14" ht="16.5" customHeight="1" x14ac:dyDescent="0.2">
      <c r="A111" s="122"/>
      <c r="B111" s="112" t="s">
        <v>112</v>
      </c>
      <c r="C111" s="113">
        <v>0.1241181539518298</v>
      </c>
      <c r="D111" s="113">
        <v>0.15514769243978724</v>
      </c>
      <c r="E111" s="113">
        <v>0.18617723092774471</v>
      </c>
      <c r="F111" s="113">
        <v>0.21720676941570213</v>
      </c>
      <c r="G111" s="113">
        <v>0.24823630790365961</v>
      </c>
      <c r="H111" s="113">
        <f t="shared" si="0"/>
        <v>0.27926584639161706</v>
      </c>
      <c r="I111" s="113">
        <f t="shared" si="1"/>
        <v>0.31029538487957448</v>
      </c>
      <c r="J111" s="114" t="s">
        <v>90</v>
      </c>
      <c r="M111" s="49" t="s">
        <v>55</v>
      </c>
      <c r="N111" s="49">
        <v>8.9406775968548208E-2</v>
      </c>
    </row>
    <row r="112" spans="1:14" ht="16.5" customHeight="1" x14ac:dyDescent="0.2">
      <c r="A112" s="122"/>
      <c r="B112" s="112" t="s">
        <v>113</v>
      </c>
      <c r="C112" s="113">
        <v>1.138475443544619E-2</v>
      </c>
      <c r="D112" s="113">
        <v>1.4230943044307736E-2</v>
      </c>
      <c r="E112" s="113">
        <v>1.7077131653169285E-2</v>
      </c>
      <c r="F112" s="113">
        <v>1.9923320262030829E-2</v>
      </c>
      <c r="G112" s="113">
        <v>2.276950887089238E-2</v>
      </c>
      <c r="H112" s="113">
        <f t="shared" si="0"/>
        <v>2.5615697479753924E-2</v>
      </c>
      <c r="I112" s="113">
        <f t="shared" si="1"/>
        <v>2.8461886088615471E-2</v>
      </c>
      <c r="J112" s="114" t="s">
        <v>265</v>
      </c>
      <c r="M112" s="49" t="s">
        <v>142</v>
      </c>
      <c r="N112" s="49">
        <v>9.0140403287118462E-2</v>
      </c>
    </row>
    <row r="113" spans="1:14" ht="16.5" customHeight="1" x14ac:dyDescent="0.2">
      <c r="A113" s="122"/>
      <c r="B113" s="112" t="s">
        <v>114</v>
      </c>
      <c r="C113" s="113">
        <v>1.885541322108111E-2</v>
      </c>
      <c r="D113" s="113">
        <v>2.3569266526351388E-2</v>
      </c>
      <c r="E113" s="113">
        <v>2.8283119831621666E-2</v>
      </c>
      <c r="F113" s="113">
        <v>3.2996973136891941E-2</v>
      </c>
      <c r="G113" s="113">
        <v>3.7710826442162219E-2</v>
      </c>
      <c r="H113" s="113">
        <f t="shared" si="0"/>
        <v>4.2424679747432498E-2</v>
      </c>
      <c r="I113" s="113">
        <f t="shared" si="1"/>
        <v>4.7138533052702776E-2</v>
      </c>
      <c r="J113" s="114" t="s">
        <v>265</v>
      </c>
      <c r="M113" s="49" t="s">
        <v>94</v>
      </c>
      <c r="N113" s="49">
        <v>9.2940687673763067E-2</v>
      </c>
    </row>
    <row r="114" spans="1:14" ht="16.5" customHeight="1" x14ac:dyDescent="0.2">
      <c r="A114" s="122"/>
      <c r="B114" s="112" t="s">
        <v>115</v>
      </c>
      <c r="C114" s="113">
        <v>1.3942374656015961E-2</v>
      </c>
      <c r="D114" s="113">
        <v>1.742796832001995E-2</v>
      </c>
      <c r="E114" s="113">
        <v>2.0913561984023939E-2</v>
      </c>
      <c r="F114" s="113">
        <v>2.4399155648027929E-2</v>
      </c>
      <c r="G114" s="113">
        <v>2.7884749312031921E-2</v>
      </c>
      <c r="H114" s="113">
        <f t="shared" si="0"/>
        <v>3.1370342976035914E-2</v>
      </c>
      <c r="I114" s="113">
        <f t="shared" si="1"/>
        <v>3.48559366400399E-2</v>
      </c>
      <c r="J114" s="114" t="s">
        <v>265</v>
      </c>
      <c r="M114" s="49" t="s">
        <v>91</v>
      </c>
      <c r="N114" s="49">
        <v>9.3417343455077906E-2</v>
      </c>
    </row>
    <row r="115" spans="1:14" ht="16.5" customHeight="1" x14ac:dyDescent="0.2">
      <c r="A115" s="122"/>
      <c r="B115" s="112" t="s">
        <v>116</v>
      </c>
      <c r="C115" s="113">
        <v>0.34382433153064573</v>
      </c>
      <c r="D115" s="113">
        <v>0.42978041441330711</v>
      </c>
      <c r="E115" s="113">
        <v>0.5157364972959686</v>
      </c>
      <c r="F115" s="113">
        <v>0.60169258017863003</v>
      </c>
      <c r="G115" s="113">
        <v>0.68764866306129147</v>
      </c>
      <c r="H115" s="113">
        <f t="shared" si="0"/>
        <v>0.7736047459439529</v>
      </c>
      <c r="I115" s="113">
        <f t="shared" si="1"/>
        <v>0.85956082882661433</v>
      </c>
      <c r="J115" s="114" t="s">
        <v>117</v>
      </c>
      <c r="M115" s="49" t="s">
        <v>92</v>
      </c>
      <c r="N115" s="49">
        <v>9.3417343455077906E-2</v>
      </c>
    </row>
    <row r="116" spans="1:14" ht="16.5" customHeight="1" x14ac:dyDescent="0.2">
      <c r="A116" s="122"/>
      <c r="B116" s="112" t="s">
        <v>118</v>
      </c>
      <c r="C116" s="113">
        <v>4.2905184381875593E-2</v>
      </c>
      <c r="D116" s="113">
        <v>0.11203292161465764</v>
      </c>
      <c r="E116" s="113">
        <v>0.20516585167863827</v>
      </c>
      <c r="F116" s="113">
        <v>0.34790001540782683</v>
      </c>
      <c r="G116" s="113">
        <v>0.39760001760894487</v>
      </c>
      <c r="H116" s="113">
        <f t="shared" si="0"/>
        <v>0.44730001981006301</v>
      </c>
      <c r="I116" s="113">
        <f t="shared" si="1"/>
        <v>0.4970000220111811</v>
      </c>
      <c r="J116" s="114" t="s">
        <v>90</v>
      </c>
      <c r="M116" s="49" t="s">
        <v>53</v>
      </c>
      <c r="N116" s="49">
        <v>9.5317224174204004E-2</v>
      </c>
    </row>
    <row r="117" spans="1:14" ht="16.5" customHeight="1" x14ac:dyDescent="0.2">
      <c r="A117" s="122"/>
      <c r="B117" s="112" t="s">
        <v>119</v>
      </c>
      <c r="C117" s="113">
        <v>4.2905184381875593E-2</v>
      </c>
      <c r="D117" s="113">
        <v>0.11203292161465764</v>
      </c>
      <c r="E117" s="113">
        <v>0.20516585167863827</v>
      </c>
      <c r="F117" s="113">
        <v>0.34790001540782683</v>
      </c>
      <c r="G117" s="113">
        <v>0.39760001760894487</v>
      </c>
      <c r="H117" s="113">
        <f t="shared" si="0"/>
        <v>0.44730001981006301</v>
      </c>
      <c r="I117" s="113">
        <f t="shared" si="1"/>
        <v>0.4970000220111811</v>
      </c>
      <c r="J117" s="114" t="s">
        <v>90</v>
      </c>
      <c r="M117" s="49" t="s">
        <v>88</v>
      </c>
      <c r="N117" s="49">
        <v>9.7156739459593647E-2</v>
      </c>
    </row>
    <row r="118" spans="1:14" ht="16.5" customHeight="1" x14ac:dyDescent="0.2">
      <c r="A118" s="122"/>
      <c r="B118" s="112" t="s">
        <v>120</v>
      </c>
      <c r="C118" s="113">
        <v>0.14975536130234138</v>
      </c>
      <c r="D118" s="113">
        <v>0.18719420162792669</v>
      </c>
      <c r="E118" s="113">
        <v>0.22463304195351205</v>
      </c>
      <c r="F118" s="113">
        <v>0.26207188227909739</v>
      </c>
      <c r="G118" s="113">
        <v>0.29951072260468276</v>
      </c>
      <c r="H118" s="113">
        <f t="shared" si="0"/>
        <v>0.33694956293026807</v>
      </c>
      <c r="I118" s="113">
        <f t="shared" si="1"/>
        <v>0.37438840325585343</v>
      </c>
      <c r="J118" s="114" t="s">
        <v>90</v>
      </c>
      <c r="M118" s="49" t="s">
        <v>152</v>
      </c>
      <c r="N118" s="49">
        <v>9.7556673966789992E-2</v>
      </c>
    </row>
    <row r="119" spans="1:14" ht="16.5" customHeight="1" x14ac:dyDescent="0.2">
      <c r="A119" s="122"/>
      <c r="B119" s="112" t="s">
        <v>121</v>
      </c>
      <c r="C119" s="113">
        <v>4.2905184381875593E-2</v>
      </c>
      <c r="D119" s="113">
        <v>0.11203292161465764</v>
      </c>
      <c r="E119" s="113">
        <v>0.20516585167863827</v>
      </c>
      <c r="F119" s="113">
        <v>0.34790001540782683</v>
      </c>
      <c r="G119" s="113">
        <v>0.39760001760894487</v>
      </c>
      <c r="H119" s="113">
        <f t="shared" si="0"/>
        <v>0.44730001981006301</v>
      </c>
      <c r="I119" s="113">
        <f t="shared" si="1"/>
        <v>0.4970000220111811</v>
      </c>
      <c r="J119" s="114" t="s">
        <v>90</v>
      </c>
      <c r="M119" s="49" t="s">
        <v>159</v>
      </c>
      <c r="N119" s="49">
        <v>0.11116673753766791</v>
      </c>
    </row>
    <row r="120" spans="1:14" ht="16.5" customHeight="1" x14ac:dyDescent="0.2">
      <c r="A120" s="122"/>
      <c r="B120" s="112" t="s">
        <v>122</v>
      </c>
      <c r="C120" s="113">
        <v>4.2905184381875593E-2</v>
      </c>
      <c r="D120" s="113">
        <v>0.11203292161465764</v>
      </c>
      <c r="E120" s="113">
        <v>0.20516585167863827</v>
      </c>
      <c r="F120" s="113">
        <v>0.34790001540782683</v>
      </c>
      <c r="G120" s="113">
        <v>0.39760001760894487</v>
      </c>
      <c r="H120" s="113">
        <f t="shared" si="0"/>
        <v>0.44730001981006301</v>
      </c>
      <c r="I120" s="113">
        <f t="shared" si="1"/>
        <v>0.4970000220111811</v>
      </c>
      <c r="J120" s="114" t="s">
        <v>90</v>
      </c>
      <c r="M120" s="49" t="s">
        <v>99</v>
      </c>
      <c r="N120" s="49">
        <v>0.11752830065449504</v>
      </c>
    </row>
    <row r="121" spans="1:14" ht="16.5" customHeight="1" x14ac:dyDescent="0.2">
      <c r="A121" s="122"/>
      <c r="B121" s="112" t="s">
        <v>123</v>
      </c>
      <c r="C121" s="113">
        <v>3.8995053250978962E-2</v>
      </c>
      <c r="D121" s="113">
        <v>4.8743816563723702E-2</v>
      </c>
      <c r="E121" s="113">
        <v>8.4081899478263639E-2</v>
      </c>
      <c r="F121" s="113">
        <v>9.8095549391307588E-2</v>
      </c>
      <c r="G121" s="113">
        <v>0.11210919930435154</v>
      </c>
      <c r="H121" s="113">
        <f t="shared" si="0"/>
        <v>0.12612284921739547</v>
      </c>
      <c r="I121" s="113">
        <f t="shared" si="1"/>
        <v>0.14013649913043941</v>
      </c>
      <c r="J121" s="114" t="s">
        <v>266</v>
      </c>
      <c r="M121" s="49" t="s">
        <v>151</v>
      </c>
      <c r="N121" s="49">
        <v>0.12721465554673028</v>
      </c>
    </row>
    <row r="122" spans="1:14" ht="16.5" customHeight="1" x14ac:dyDescent="0.2">
      <c r="A122" s="122"/>
      <c r="B122" s="112" t="s">
        <v>124</v>
      </c>
      <c r="C122" s="113">
        <v>2.5342670549338638E-2</v>
      </c>
      <c r="D122" s="113">
        <v>3.1678338186673295E-2</v>
      </c>
      <c r="E122" s="113">
        <v>8.9359935740666363E-2</v>
      </c>
      <c r="F122" s="113">
        <v>0.17131551853775909</v>
      </c>
      <c r="G122" s="113">
        <v>0.19578916404315322</v>
      </c>
      <c r="H122" s="113">
        <f t="shared" si="0"/>
        <v>0.22026280954854738</v>
      </c>
      <c r="I122" s="113">
        <f t="shared" si="1"/>
        <v>0.24473645505394154</v>
      </c>
      <c r="J122" s="114" t="s">
        <v>266</v>
      </c>
      <c r="M122" s="49" t="s">
        <v>127</v>
      </c>
      <c r="N122" s="49">
        <v>0.13534900640836928</v>
      </c>
    </row>
    <row r="123" spans="1:14" ht="16.5" customHeight="1" x14ac:dyDescent="0.2">
      <c r="A123" s="122"/>
      <c r="B123" s="112" t="s">
        <v>125</v>
      </c>
      <c r="C123" s="113">
        <v>0.3086707442568718</v>
      </c>
      <c r="D123" s="113">
        <v>0.57498705887181834</v>
      </c>
      <c r="E123" s="113">
        <v>0.89565940633103525</v>
      </c>
      <c r="F123" s="113">
        <v>1.2444439508529392</v>
      </c>
      <c r="G123" s="113">
        <v>1.3659285306119766</v>
      </c>
      <c r="H123" s="113">
        <f t="shared" si="0"/>
        <v>1.5366695969384738</v>
      </c>
      <c r="I123" s="113">
        <f t="shared" si="1"/>
        <v>1.7074106632649708</v>
      </c>
      <c r="J123" s="114" t="s">
        <v>90</v>
      </c>
      <c r="M123" s="49" t="s">
        <v>271</v>
      </c>
      <c r="N123" s="49">
        <v>0.14755793900611491</v>
      </c>
    </row>
    <row r="124" spans="1:14" ht="16.5" customHeight="1" x14ac:dyDescent="0.2">
      <c r="A124" s="122"/>
      <c r="B124" s="112" t="s">
        <v>126</v>
      </c>
      <c r="C124" s="113">
        <v>0.34624258854033912</v>
      </c>
      <c r="D124" s="113">
        <v>0.63416449134559993</v>
      </c>
      <c r="E124" s="113">
        <v>1.2964681323565146</v>
      </c>
      <c r="F124" s="113">
        <v>2.8776869027198626</v>
      </c>
      <c r="G124" s="113">
        <v>3.4048640619376549</v>
      </c>
      <c r="H124" s="113">
        <f t="shared" si="0"/>
        <v>3.8304720696798613</v>
      </c>
      <c r="I124" s="113">
        <f t="shared" si="1"/>
        <v>4.2560800774220686</v>
      </c>
      <c r="J124" s="114" t="s">
        <v>90</v>
      </c>
      <c r="M124" s="49" t="s">
        <v>156</v>
      </c>
      <c r="N124" s="49">
        <v>0.14793193211471187</v>
      </c>
    </row>
    <row r="125" spans="1:14" ht="16.5" customHeight="1" x14ac:dyDescent="0.2">
      <c r="A125" s="122"/>
      <c r="B125" s="112" t="s">
        <v>127</v>
      </c>
      <c r="C125" s="113">
        <v>2.6547327211478084E-2</v>
      </c>
      <c r="D125" s="113">
        <v>6.8345157178653956E-2</v>
      </c>
      <c r="E125" s="113">
        <v>0.13534900640836928</v>
      </c>
      <c r="F125" s="113">
        <v>0.15790717414309749</v>
      </c>
      <c r="G125" s="113">
        <v>0.1804653418778257</v>
      </c>
      <c r="H125" s="113">
        <f t="shared" si="0"/>
        <v>0.20302350961255392</v>
      </c>
      <c r="I125" s="113">
        <f t="shared" si="1"/>
        <v>0.22558167734728213</v>
      </c>
      <c r="J125" s="114" t="s">
        <v>265</v>
      </c>
      <c r="M125" s="49" t="s">
        <v>136</v>
      </c>
      <c r="N125" s="49">
        <v>0.16760700183877539</v>
      </c>
    </row>
    <row r="126" spans="1:14" ht="16.5" customHeight="1" x14ac:dyDescent="0.2">
      <c r="A126" s="122"/>
      <c r="B126" s="112" t="s">
        <v>128</v>
      </c>
      <c r="C126" s="113">
        <v>3.079439737450931E-2</v>
      </c>
      <c r="D126" s="113">
        <v>3.8492996718136628E-2</v>
      </c>
      <c r="E126" s="113">
        <v>8.21892270440258E-2</v>
      </c>
      <c r="F126" s="113">
        <v>0.1375600979341646</v>
      </c>
      <c r="G126" s="113">
        <v>0.15721154049618813</v>
      </c>
      <c r="H126" s="113">
        <f t="shared" si="0"/>
        <v>0.17686298305821166</v>
      </c>
      <c r="I126" s="113">
        <f t="shared" si="1"/>
        <v>0.19651442562023516</v>
      </c>
      <c r="J126" s="114" t="s">
        <v>265</v>
      </c>
      <c r="M126" s="49" t="s">
        <v>154</v>
      </c>
      <c r="N126" s="49">
        <v>0.17900063987112114</v>
      </c>
    </row>
    <row r="127" spans="1:14" ht="16.5" customHeight="1" x14ac:dyDescent="0.2">
      <c r="A127" s="122"/>
      <c r="B127" s="112" t="s">
        <v>129</v>
      </c>
      <c r="C127" s="113">
        <v>3.4157697129970299E-2</v>
      </c>
      <c r="D127" s="113">
        <v>4.2697121412462874E-2</v>
      </c>
      <c r="E127" s="113">
        <v>5.1236545694955449E-2</v>
      </c>
      <c r="F127" s="113">
        <v>0.10884537979242993</v>
      </c>
      <c r="G127" s="113">
        <v>0.12636076078387784</v>
      </c>
      <c r="H127" s="113">
        <f t="shared" si="0"/>
        <v>0.14215585588186255</v>
      </c>
      <c r="I127" s="113">
        <f t="shared" si="1"/>
        <v>0.15795095097984727</v>
      </c>
      <c r="J127" s="114" t="s">
        <v>270</v>
      </c>
      <c r="M127" s="49" t="s">
        <v>134</v>
      </c>
      <c r="N127" s="49">
        <v>0.17974273530361798</v>
      </c>
    </row>
    <row r="128" spans="1:14" ht="16.5" customHeight="1" x14ac:dyDescent="0.2">
      <c r="A128" s="122"/>
      <c r="B128" s="112" t="s">
        <v>269</v>
      </c>
      <c r="C128" s="113">
        <v>2.6073137524437157E-2</v>
      </c>
      <c r="D128" s="113">
        <v>3.2591421905546439E-2</v>
      </c>
      <c r="E128" s="113">
        <v>7.9197813699280514E-2</v>
      </c>
      <c r="F128" s="113">
        <v>9.2397449315827287E-2</v>
      </c>
      <c r="G128" s="113">
        <v>0.10559708493237403</v>
      </c>
      <c r="H128" s="113">
        <f t="shared" si="0"/>
        <v>0.11879672054892079</v>
      </c>
      <c r="I128" s="113">
        <f t="shared" si="1"/>
        <v>0.13199635616546754</v>
      </c>
      <c r="J128" s="114" t="s">
        <v>265</v>
      </c>
      <c r="M128" s="49" t="s">
        <v>109</v>
      </c>
      <c r="N128" s="49">
        <v>0.18470565168801564</v>
      </c>
    </row>
    <row r="129" spans="1:14" ht="16.5" customHeight="1" x14ac:dyDescent="0.2">
      <c r="A129" s="122"/>
      <c r="B129" s="112" t="s">
        <v>272</v>
      </c>
      <c r="C129" s="113">
        <v>0.2327115308614556</v>
      </c>
      <c r="D129" s="113">
        <v>0.40856203182870365</v>
      </c>
      <c r="E129" s="113">
        <v>0.58249493630952376</v>
      </c>
      <c r="F129" s="113">
        <v>0.74304199720492636</v>
      </c>
      <c r="G129" s="113">
        <v>0.91206257563956428</v>
      </c>
      <c r="H129" s="113">
        <f t="shared" si="0"/>
        <v>1.0260703975945098</v>
      </c>
      <c r="I129" s="113">
        <f t="shared" si="1"/>
        <v>1.1400782195494552</v>
      </c>
      <c r="J129" s="114" t="s">
        <v>270</v>
      </c>
      <c r="M129" s="49" t="s">
        <v>93</v>
      </c>
      <c r="N129" s="49">
        <v>0.18617723092774471</v>
      </c>
    </row>
    <row r="130" spans="1:14" ht="16.5" customHeight="1" x14ac:dyDescent="0.2">
      <c r="A130" s="122"/>
      <c r="B130" s="112" t="s">
        <v>273</v>
      </c>
      <c r="C130" s="113">
        <v>0.32827964901620366</v>
      </c>
      <c r="D130" s="113">
        <v>0.53815745067959075</v>
      </c>
      <c r="E130" s="113">
        <v>0.69121584652967782</v>
      </c>
      <c r="F130" s="113">
        <v>0.80641848761795754</v>
      </c>
      <c r="G130" s="113">
        <v>0.92162112870623725</v>
      </c>
      <c r="H130" s="113">
        <f t="shared" si="0"/>
        <v>1.0368237697945171</v>
      </c>
      <c r="I130" s="113">
        <f t="shared" si="1"/>
        <v>1.1520264108827969</v>
      </c>
      <c r="J130" s="114" t="s">
        <v>270</v>
      </c>
      <c r="M130" s="49" t="s">
        <v>112</v>
      </c>
      <c r="N130" s="49">
        <v>0.18617723092774471</v>
      </c>
    </row>
    <row r="131" spans="1:14" ht="16.5" customHeight="1" x14ac:dyDescent="0.2">
      <c r="A131" s="122"/>
      <c r="B131" s="112" t="s">
        <v>134</v>
      </c>
      <c r="C131" s="113">
        <v>0.11982849020241199</v>
      </c>
      <c r="D131" s="113">
        <v>0.14978561275301497</v>
      </c>
      <c r="E131" s="113">
        <v>0.17974273530361798</v>
      </c>
      <c r="F131" s="113">
        <v>0.26196202857543643</v>
      </c>
      <c r="G131" s="113">
        <v>0.35801687535521448</v>
      </c>
      <c r="H131" s="113">
        <f t="shared" si="0"/>
        <v>0.40276898477461626</v>
      </c>
      <c r="I131" s="113">
        <f t="shared" si="1"/>
        <v>0.44752109419401809</v>
      </c>
      <c r="J131" s="114" t="s">
        <v>270</v>
      </c>
      <c r="M131" s="49" t="s">
        <v>161</v>
      </c>
      <c r="N131" s="49">
        <v>0.19114553741141802</v>
      </c>
    </row>
    <row r="132" spans="1:14" ht="16.5" customHeight="1" x14ac:dyDescent="0.2">
      <c r="A132" s="122"/>
      <c r="B132" s="112" t="s">
        <v>267</v>
      </c>
      <c r="C132" s="113">
        <v>2.2564090284982921E-2</v>
      </c>
      <c r="D132" s="113">
        <v>2.8205112856228648E-2</v>
      </c>
      <c r="E132" s="113">
        <v>3.3846135427474382E-2</v>
      </c>
      <c r="F132" s="113">
        <v>7.9542600800647137E-2</v>
      </c>
      <c r="G132" s="113">
        <v>9.0905829486453871E-2</v>
      </c>
      <c r="H132" s="113">
        <f t="shared" si="0"/>
        <v>0.10226905817226062</v>
      </c>
      <c r="I132" s="113">
        <f t="shared" si="1"/>
        <v>0.11363228685806735</v>
      </c>
      <c r="J132" s="114" t="s">
        <v>265</v>
      </c>
      <c r="M132" s="49" t="s">
        <v>157</v>
      </c>
      <c r="N132" s="49">
        <v>0.1924696677622609</v>
      </c>
    </row>
    <row r="133" spans="1:14" ht="16.5" customHeight="1" x14ac:dyDescent="0.2">
      <c r="A133" s="122"/>
      <c r="B133" s="112" t="s">
        <v>136</v>
      </c>
      <c r="C133" s="113">
        <v>5.5735242101476262E-2</v>
      </c>
      <c r="D133" s="113">
        <v>9.7053556441893188E-2</v>
      </c>
      <c r="E133" s="113">
        <v>0.16760700183877539</v>
      </c>
      <c r="F133" s="113">
        <v>0.19554150214523794</v>
      </c>
      <c r="G133" s="113">
        <v>0.29288141063309686</v>
      </c>
      <c r="H133" s="113">
        <f t="shared" si="0"/>
        <v>0.32949158696223396</v>
      </c>
      <c r="I133" s="113">
        <f t="shared" si="1"/>
        <v>0.36610176329137106</v>
      </c>
      <c r="J133" s="114" t="s">
        <v>265</v>
      </c>
      <c r="M133" s="49" t="s">
        <v>89</v>
      </c>
      <c r="N133" s="49">
        <v>0.20516585167863827</v>
      </c>
    </row>
    <row r="134" spans="1:14" ht="16.5" customHeight="1" x14ac:dyDescent="0.2">
      <c r="A134" s="122"/>
      <c r="B134" s="112" t="s">
        <v>137</v>
      </c>
      <c r="C134" s="113">
        <v>0.4564333244723322</v>
      </c>
      <c r="D134" s="113">
        <v>0.78694276633853766</v>
      </c>
      <c r="E134" s="113">
        <v>1.1651157738742044</v>
      </c>
      <c r="F134" s="113">
        <v>1.5580231120134596</v>
      </c>
      <c r="G134" s="113">
        <v>1.7805978423010973</v>
      </c>
      <c r="H134" s="113">
        <f t="shared" si="0"/>
        <v>2.0031725725887344</v>
      </c>
      <c r="I134" s="113">
        <f t="shared" si="1"/>
        <v>2.2257473028763717</v>
      </c>
      <c r="J134" s="114" t="s">
        <v>270</v>
      </c>
      <c r="M134" s="49" t="s">
        <v>98</v>
      </c>
      <c r="N134" s="49">
        <v>0.20516585167863827</v>
      </c>
    </row>
    <row r="135" spans="1:14" ht="16.5" customHeight="1" x14ac:dyDescent="0.2">
      <c r="A135" s="122"/>
      <c r="B135" s="112" t="s">
        <v>138</v>
      </c>
      <c r="C135" s="113">
        <v>2.0214699176883854E-2</v>
      </c>
      <c r="D135" s="113">
        <v>5.0853708186201808E-2</v>
      </c>
      <c r="E135" s="113">
        <v>6.102444982344217E-2</v>
      </c>
      <c r="F135" s="113">
        <v>0.14704079816421481</v>
      </c>
      <c r="G135" s="113">
        <v>0.16804662647338833</v>
      </c>
      <c r="H135" s="113">
        <f t="shared" si="0"/>
        <v>0.18905245478256189</v>
      </c>
      <c r="I135" s="113">
        <f t="shared" si="1"/>
        <v>0.21005828309173541</v>
      </c>
      <c r="J135" s="114" t="s">
        <v>270</v>
      </c>
      <c r="M135" s="49" t="s">
        <v>100</v>
      </c>
      <c r="N135" s="49">
        <v>0.20516585167863827</v>
      </c>
    </row>
    <row r="136" spans="1:14" ht="16.5" customHeight="1" x14ac:dyDescent="0.2">
      <c r="A136" s="122"/>
      <c r="B136" s="112" t="s">
        <v>139</v>
      </c>
      <c r="C136" s="113">
        <v>3.1639288306640985E-2</v>
      </c>
      <c r="D136" s="113">
        <v>3.9549110383301236E-2</v>
      </c>
      <c r="E136" s="113">
        <v>4.7458932459961474E-2</v>
      </c>
      <c r="F136" s="113">
        <v>9.1964080011148003E-2</v>
      </c>
      <c r="G136" s="113">
        <v>0.10795822541769297</v>
      </c>
      <c r="H136" s="113">
        <f t="shared" si="0"/>
        <v>0.12145300359490459</v>
      </c>
      <c r="I136" s="113">
        <f t="shared" si="1"/>
        <v>0.13494778177211619</v>
      </c>
      <c r="J136" s="114" t="s">
        <v>270</v>
      </c>
      <c r="M136" s="49" t="s">
        <v>104</v>
      </c>
      <c r="N136" s="49">
        <v>0.20516585167863827</v>
      </c>
    </row>
    <row r="137" spans="1:14" ht="16.5" customHeight="1" x14ac:dyDescent="0.2">
      <c r="A137" s="122"/>
      <c r="B137" s="112" t="s">
        <v>140</v>
      </c>
      <c r="C137" s="113">
        <v>4.3635426256541009E-2</v>
      </c>
      <c r="D137" s="113">
        <v>5.4544282820676256E-2</v>
      </c>
      <c r="E137" s="113">
        <v>6.545313938481151E-2</v>
      </c>
      <c r="F137" s="113">
        <v>0.10950251840392226</v>
      </c>
      <c r="G137" s="113">
        <v>0.16625264941496601</v>
      </c>
      <c r="H137" s="113">
        <f t="shared" si="0"/>
        <v>0.18703423059183674</v>
      </c>
      <c r="I137" s="113">
        <f t="shared" si="1"/>
        <v>0.2078158117687075</v>
      </c>
      <c r="J137" s="114" t="s">
        <v>270</v>
      </c>
      <c r="M137" s="49" t="s">
        <v>118</v>
      </c>
      <c r="N137" s="49">
        <v>0.20516585167863827</v>
      </c>
    </row>
    <row r="138" spans="1:14" ht="16.5" customHeight="1" x14ac:dyDescent="0.2">
      <c r="A138" s="122"/>
      <c r="B138" s="112" t="s">
        <v>268</v>
      </c>
      <c r="C138" s="113">
        <v>3.1829804580021943E-2</v>
      </c>
      <c r="D138" s="113">
        <v>4.8315700463393098E-2</v>
      </c>
      <c r="E138" s="113">
        <v>5.797884055607172E-2</v>
      </c>
      <c r="F138" s="113">
        <v>0.11616913219309503</v>
      </c>
      <c r="G138" s="113">
        <v>0.14741916710201577</v>
      </c>
      <c r="H138" s="113">
        <f t="shared" si="0"/>
        <v>0.16584656298976774</v>
      </c>
      <c r="I138" s="113">
        <f t="shared" si="1"/>
        <v>0.18427395887751971</v>
      </c>
      <c r="J138" s="114" t="s">
        <v>265</v>
      </c>
      <c r="M138" s="49" t="s">
        <v>119</v>
      </c>
      <c r="N138" s="49">
        <v>0.20516585167863827</v>
      </c>
    </row>
    <row r="139" spans="1:14" ht="16.5" customHeight="1" x14ac:dyDescent="0.2">
      <c r="A139" s="122"/>
      <c r="B139" s="112" t="s">
        <v>142</v>
      </c>
      <c r="C139" s="113">
        <v>3.6603166366973285E-2</v>
      </c>
      <c r="D139" s="113">
        <v>4.5753957958716604E-2</v>
      </c>
      <c r="E139" s="113">
        <v>9.0140403287118462E-2</v>
      </c>
      <c r="F139" s="113">
        <v>0.10516380383497152</v>
      </c>
      <c r="G139" s="113">
        <v>0.12018720438282458</v>
      </c>
      <c r="H139" s="113">
        <f t="shared" si="0"/>
        <v>0.13521060493067766</v>
      </c>
      <c r="I139" s="113">
        <f t="shared" si="1"/>
        <v>0.15023400547853075</v>
      </c>
      <c r="J139" s="114" t="s">
        <v>265</v>
      </c>
      <c r="M139" s="49" t="s">
        <v>121</v>
      </c>
      <c r="N139" s="49">
        <v>0.20516585167863827</v>
      </c>
    </row>
    <row r="140" spans="1:14" ht="16.5" customHeight="1" x14ac:dyDescent="0.2">
      <c r="A140" s="122"/>
      <c r="B140" s="112" t="s">
        <v>143</v>
      </c>
      <c r="C140" s="113">
        <v>4.2905184381875593E-2</v>
      </c>
      <c r="D140" s="113">
        <v>0.11203292161465764</v>
      </c>
      <c r="E140" s="113">
        <v>0.20516585167863827</v>
      </c>
      <c r="F140" s="113">
        <v>0.34790001540782683</v>
      </c>
      <c r="G140" s="113">
        <v>0.39760001760894487</v>
      </c>
      <c r="H140" s="113">
        <f t="shared" si="0"/>
        <v>0.44730001981006301</v>
      </c>
      <c r="I140" s="113">
        <f t="shared" si="1"/>
        <v>0.4970000220111811</v>
      </c>
      <c r="J140" s="114" t="s">
        <v>90</v>
      </c>
      <c r="M140" s="49" t="s">
        <v>122</v>
      </c>
      <c r="N140" s="49">
        <v>0.20516585167863827</v>
      </c>
    </row>
    <row r="141" spans="1:14" ht="16.5" customHeight="1" x14ac:dyDescent="0.2">
      <c r="A141" s="122"/>
      <c r="B141" s="112" t="s">
        <v>144</v>
      </c>
      <c r="C141" s="113">
        <v>0.20654286732427818</v>
      </c>
      <c r="D141" s="113">
        <v>0.45940713286933604</v>
      </c>
      <c r="E141" s="113">
        <v>0.67165279962424007</v>
      </c>
      <c r="F141" s="113">
        <v>0.92277386354672075</v>
      </c>
      <c r="G141" s="113">
        <v>1.2630946245650829</v>
      </c>
      <c r="H141" s="113">
        <f t="shared" si="0"/>
        <v>1.4209814526357183</v>
      </c>
      <c r="I141" s="113">
        <f t="shared" si="1"/>
        <v>1.5788682807063537</v>
      </c>
      <c r="J141" s="114" t="s">
        <v>90</v>
      </c>
      <c r="M141" s="49" t="s">
        <v>143</v>
      </c>
      <c r="N141" s="49">
        <v>0.20516585167863827</v>
      </c>
    </row>
    <row r="142" spans="1:14" ht="16.5" customHeight="1" x14ac:dyDescent="0.2">
      <c r="A142" s="122"/>
      <c r="B142" s="112" t="s">
        <v>145</v>
      </c>
      <c r="C142" s="113">
        <v>0.20654286732427818</v>
      </c>
      <c r="D142" s="113">
        <v>0.45940713286933604</v>
      </c>
      <c r="E142" s="113">
        <v>0.67165279962424007</v>
      </c>
      <c r="F142" s="113">
        <v>0.92277386354672075</v>
      </c>
      <c r="G142" s="113">
        <v>1.2630946245650829</v>
      </c>
      <c r="H142" s="113">
        <f t="shared" si="0"/>
        <v>1.4209814526357183</v>
      </c>
      <c r="I142" s="113">
        <f t="shared" si="1"/>
        <v>1.5788682807063537</v>
      </c>
      <c r="J142" s="114" t="s">
        <v>266</v>
      </c>
      <c r="M142" s="49" t="s">
        <v>160</v>
      </c>
      <c r="N142" s="49">
        <v>0.20516585167863827</v>
      </c>
    </row>
    <row r="143" spans="1:14" ht="16.5" customHeight="1" x14ac:dyDescent="0.2">
      <c r="A143" s="122"/>
      <c r="B143" s="112" t="s">
        <v>146</v>
      </c>
      <c r="C143" s="113">
        <v>0.28554224648832599</v>
      </c>
      <c r="D143" s="113">
        <v>0.72002933854517226</v>
      </c>
      <c r="E143" s="113">
        <v>1.0064449533150317</v>
      </c>
      <c r="F143" s="113">
        <v>1.44499968749023</v>
      </c>
      <c r="G143" s="113">
        <v>1.8956012546262551</v>
      </c>
      <c r="H143" s="113">
        <f t="shared" si="0"/>
        <v>2.132551411454537</v>
      </c>
      <c r="I143" s="113">
        <f t="shared" si="1"/>
        <v>2.3695015682828191</v>
      </c>
      <c r="J143" s="114" t="s">
        <v>266</v>
      </c>
      <c r="M143" s="49" t="s">
        <v>158</v>
      </c>
      <c r="N143" s="49">
        <v>0.22154057778443589</v>
      </c>
    </row>
    <row r="144" spans="1:14" ht="16.5" customHeight="1" x14ac:dyDescent="0.2">
      <c r="A144" s="122"/>
      <c r="B144" s="112" t="s">
        <v>147</v>
      </c>
      <c r="C144" s="113">
        <v>0.33838309337864286</v>
      </c>
      <c r="D144" s="113">
        <v>0.80520818838555264</v>
      </c>
      <c r="E144" s="113">
        <v>1.1774018251252529</v>
      </c>
      <c r="F144" s="113">
        <v>1.5544798963783533</v>
      </c>
      <c r="G144" s="113">
        <v>2.0237169627228608</v>
      </c>
      <c r="H144" s="113">
        <f t="shared" si="0"/>
        <v>2.2766815830632181</v>
      </c>
      <c r="I144" s="113">
        <f t="shared" si="1"/>
        <v>2.5296462034035754</v>
      </c>
      <c r="J144" s="114" t="s">
        <v>266</v>
      </c>
      <c r="M144" s="49" t="s">
        <v>86</v>
      </c>
      <c r="N144" s="49">
        <v>0.22463304195351205</v>
      </c>
    </row>
    <row r="145" spans="1:14" ht="16.5" customHeight="1" x14ac:dyDescent="0.2">
      <c r="A145" s="122"/>
      <c r="B145" s="112" t="s">
        <v>148</v>
      </c>
      <c r="C145" s="113">
        <v>0.14975536130234138</v>
      </c>
      <c r="D145" s="113">
        <v>0.18719420162792669</v>
      </c>
      <c r="E145" s="113">
        <v>0.22463304195351205</v>
      </c>
      <c r="F145" s="113">
        <v>0.26207188227909739</v>
      </c>
      <c r="G145" s="113">
        <v>0.29951072260468276</v>
      </c>
      <c r="H145" s="113">
        <f t="shared" si="0"/>
        <v>0.33694956293026807</v>
      </c>
      <c r="I145" s="113">
        <f t="shared" si="1"/>
        <v>0.37438840325585343</v>
      </c>
      <c r="J145" s="114" t="s">
        <v>90</v>
      </c>
      <c r="M145" s="49" t="s">
        <v>120</v>
      </c>
      <c r="N145" s="49">
        <v>0.22463304195351205</v>
      </c>
    </row>
    <row r="146" spans="1:14" ht="16.5" customHeight="1" x14ac:dyDescent="0.2">
      <c r="A146" s="122"/>
      <c r="B146" s="112" t="s">
        <v>149</v>
      </c>
      <c r="C146" s="113">
        <v>0.34624258854033912</v>
      </c>
      <c r="D146" s="113">
        <v>0.63416449134559993</v>
      </c>
      <c r="E146" s="113">
        <v>1.2964681323565146</v>
      </c>
      <c r="F146" s="113">
        <v>2.8776869027198626</v>
      </c>
      <c r="G146" s="113">
        <v>3.4048640619376549</v>
      </c>
      <c r="H146" s="113">
        <f t="shared" si="0"/>
        <v>3.8304720696798613</v>
      </c>
      <c r="I146" s="113">
        <f t="shared" si="1"/>
        <v>4.2560800774220686</v>
      </c>
      <c r="J146" s="114" t="s">
        <v>265</v>
      </c>
      <c r="M146" s="49" t="s">
        <v>148</v>
      </c>
      <c r="N146" s="49">
        <v>0.22463304195351205</v>
      </c>
    </row>
    <row r="147" spans="1:14" ht="16.5" customHeight="1" x14ac:dyDescent="0.2">
      <c r="A147" s="122"/>
      <c r="B147" s="112" t="s">
        <v>150</v>
      </c>
      <c r="C147" s="113">
        <v>0.14975536130234138</v>
      </c>
      <c r="D147" s="113">
        <v>0.18719420162792669</v>
      </c>
      <c r="E147" s="113">
        <v>0.22463304195351205</v>
      </c>
      <c r="F147" s="113">
        <v>0.26207188227909739</v>
      </c>
      <c r="G147" s="113">
        <v>0.29951072260468276</v>
      </c>
      <c r="H147" s="113">
        <f t="shared" si="0"/>
        <v>0.33694956293026807</v>
      </c>
      <c r="I147" s="113">
        <f t="shared" si="1"/>
        <v>0.37438840325585343</v>
      </c>
      <c r="J147" s="114" t="s">
        <v>90</v>
      </c>
      <c r="M147" s="49" t="s">
        <v>150</v>
      </c>
      <c r="N147" s="49">
        <v>0.22463304195351205</v>
      </c>
    </row>
    <row r="148" spans="1:14" ht="16.5" customHeight="1" x14ac:dyDescent="0.2">
      <c r="A148" s="122"/>
      <c r="B148" s="112" t="s">
        <v>151</v>
      </c>
      <c r="C148" s="113">
        <v>4.8828839094095237E-2</v>
      </c>
      <c r="D148" s="113">
        <v>6.1036048867619055E-2</v>
      </c>
      <c r="E148" s="113">
        <v>0.12721465554673028</v>
      </c>
      <c r="F148" s="113">
        <v>0.148417098137852</v>
      </c>
      <c r="G148" s="113">
        <v>0.16961954072897373</v>
      </c>
      <c r="H148" s="113">
        <f t="shared" si="0"/>
        <v>0.19082198332009545</v>
      </c>
      <c r="I148" s="113">
        <f t="shared" si="1"/>
        <v>0.21202442591121717</v>
      </c>
      <c r="J148" s="114" t="s">
        <v>266</v>
      </c>
      <c r="M148" s="49" t="s">
        <v>163</v>
      </c>
      <c r="N148" s="49">
        <v>0.24771815222444837</v>
      </c>
    </row>
    <row r="149" spans="1:14" ht="16.5" customHeight="1" x14ac:dyDescent="0.2">
      <c r="A149" s="122"/>
      <c r="B149" s="112" t="s">
        <v>152</v>
      </c>
      <c r="C149" s="113">
        <v>4.1003485800888813E-2</v>
      </c>
      <c r="D149" s="113">
        <v>5.1254357251111014E-2</v>
      </c>
      <c r="E149" s="113">
        <v>9.7556673966789992E-2</v>
      </c>
      <c r="F149" s="113">
        <v>0.11381611962792167</v>
      </c>
      <c r="G149" s="113">
        <v>0.13007556528905334</v>
      </c>
      <c r="H149" s="113">
        <f t="shared" si="0"/>
        <v>0.146335010950185</v>
      </c>
      <c r="I149" s="113">
        <f t="shared" si="1"/>
        <v>0.16259445661131666</v>
      </c>
      <c r="J149" s="114" t="s">
        <v>266</v>
      </c>
      <c r="M149" s="49" t="s">
        <v>54</v>
      </c>
      <c r="N149" s="49">
        <v>0.27049440000000002</v>
      </c>
    </row>
    <row r="150" spans="1:14" ht="16.5" customHeight="1" x14ac:dyDescent="0.2">
      <c r="A150" s="122"/>
      <c r="B150" s="112" t="s">
        <v>153</v>
      </c>
      <c r="C150" s="113">
        <v>4.8090381579979975E-2</v>
      </c>
      <c r="D150" s="113">
        <v>6.0112976974974974E-2</v>
      </c>
      <c r="E150" s="113">
        <v>7.2135572369969952E-2</v>
      </c>
      <c r="F150" s="113">
        <v>8.4158167764964945E-2</v>
      </c>
      <c r="G150" s="113">
        <v>9.6180763159959951E-2</v>
      </c>
      <c r="H150" s="113">
        <f t="shared" ref="H150:H166" si="2">G150/40*45</f>
        <v>0.10820335855495494</v>
      </c>
      <c r="I150" s="113">
        <f t="shared" ref="I150:I166" si="3">H150/45*50</f>
        <v>0.12022595394994993</v>
      </c>
      <c r="J150" s="114" t="s">
        <v>117</v>
      </c>
      <c r="M150" s="49" t="s">
        <v>84</v>
      </c>
      <c r="N150" s="49">
        <v>0.32908645627187133</v>
      </c>
    </row>
    <row r="151" spans="1:14" ht="16.5" customHeight="1" x14ac:dyDescent="0.2">
      <c r="A151" s="122"/>
      <c r="B151" s="112" t="s">
        <v>154</v>
      </c>
      <c r="C151" s="113">
        <v>5.5638922658708602E-2</v>
      </c>
      <c r="D151" s="113">
        <v>6.9548653323385751E-2</v>
      </c>
      <c r="E151" s="113">
        <v>0.17900063987112114</v>
      </c>
      <c r="F151" s="113">
        <v>0.20883407984964134</v>
      </c>
      <c r="G151" s="113">
        <v>0.23866751982816153</v>
      </c>
      <c r="H151" s="113">
        <f t="shared" si="2"/>
        <v>0.2685009598066817</v>
      </c>
      <c r="I151" s="113">
        <f t="shared" si="3"/>
        <v>0.29833439978520188</v>
      </c>
      <c r="J151" s="114" t="s">
        <v>266</v>
      </c>
      <c r="M151" s="49" t="s">
        <v>116</v>
      </c>
      <c r="N151" s="49">
        <v>0.5157364972959686</v>
      </c>
    </row>
    <row r="152" spans="1:14" ht="16.5" customHeight="1" x14ac:dyDescent="0.2">
      <c r="A152" s="122"/>
      <c r="B152" s="112" t="s">
        <v>271</v>
      </c>
      <c r="C152" s="113">
        <v>6.8552185747233832E-2</v>
      </c>
      <c r="D152" s="113">
        <v>0.12296494917176243</v>
      </c>
      <c r="E152" s="113">
        <v>0.14755793900611491</v>
      </c>
      <c r="F152" s="113">
        <v>0.23083478214715636</v>
      </c>
      <c r="G152" s="113">
        <v>0.26381117959675016</v>
      </c>
      <c r="H152" s="113">
        <f t="shared" si="2"/>
        <v>0.29678757704634395</v>
      </c>
      <c r="I152" s="113">
        <f t="shared" si="3"/>
        <v>0.32976397449593775</v>
      </c>
      <c r="J152" s="114" t="s">
        <v>266</v>
      </c>
      <c r="M152" s="49" t="s">
        <v>272</v>
      </c>
      <c r="N152" s="49">
        <v>0.58249493630952376</v>
      </c>
    </row>
    <row r="153" spans="1:14" ht="16.5" customHeight="1" x14ac:dyDescent="0.2">
      <c r="A153" s="122"/>
      <c r="B153" s="112" t="s">
        <v>156</v>
      </c>
      <c r="C153" s="113">
        <v>5.3290218724743897E-2</v>
      </c>
      <c r="D153" s="113">
        <v>6.6612773405929887E-2</v>
      </c>
      <c r="E153" s="113">
        <v>0.14793193211471187</v>
      </c>
      <c r="F153" s="113">
        <v>0.17258725413383053</v>
      </c>
      <c r="G153" s="113">
        <v>0.19724257615294916</v>
      </c>
      <c r="H153" s="113">
        <f t="shared" si="2"/>
        <v>0.22189789817206779</v>
      </c>
      <c r="I153" s="113">
        <f t="shared" si="3"/>
        <v>0.24655322019118642</v>
      </c>
      <c r="J153" s="114" t="s">
        <v>266</v>
      </c>
      <c r="M153" s="49" t="s">
        <v>144</v>
      </c>
      <c r="N153" s="49">
        <v>0.67165279962424007</v>
      </c>
    </row>
    <row r="154" spans="1:14" ht="16.5" customHeight="1" x14ac:dyDescent="0.2">
      <c r="A154" s="122"/>
      <c r="B154" s="112" t="s">
        <v>157</v>
      </c>
      <c r="C154" s="113">
        <v>7.0712917709178133E-2</v>
      </c>
      <c r="D154" s="113">
        <v>0.16039138980188405</v>
      </c>
      <c r="E154" s="113">
        <v>0.1924696677622609</v>
      </c>
      <c r="F154" s="113">
        <v>0.2245479457226377</v>
      </c>
      <c r="G154" s="113">
        <v>0.3391470055560048</v>
      </c>
      <c r="H154" s="113">
        <f t="shared" si="2"/>
        <v>0.38154038125050543</v>
      </c>
      <c r="I154" s="113">
        <f t="shared" si="3"/>
        <v>0.42393375694500601</v>
      </c>
      <c r="J154" s="114" t="s">
        <v>266</v>
      </c>
      <c r="M154" s="49" t="s">
        <v>145</v>
      </c>
      <c r="N154" s="49">
        <v>0.67165279962424007</v>
      </c>
    </row>
    <row r="155" spans="1:14" ht="16.5" customHeight="1" x14ac:dyDescent="0.2">
      <c r="A155" s="122"/>
      <c r="B155" s="112" t="s">
        <v>158</v>
      </c>
      <c r="C155" s="113">
        <v>7.2189347795831374E-2</v>
      </c>
      <c r="D155" s="113">
        <v>0.18461714815369659</v>
      </c>
      <c r="E155" s="113">
        <v>0.22154057778443589</v>
      </c>
      <c r="F155" s="113">
        <v>0.34725191193922511</v>
      </c>
      <c r="G155" s="113">
        <v>0.39685932793054296</v>
      </c>
      <c r="H155" s="113">
        <f t="shared" si="2"/>
        <v>0.44646674392186081</v>
      </c>
      <c r="I155" s="113">
        <f t="shared" si="3"/>
        <v>0.49607415991317871</v>
      </c>
      <c r="J155" s="114" t="s">
        <v>266</v>
      </c>
      <c r="M155" s="49" t="s">
        <v>273</v>
      </c>
      <c r="N155" s="49">
        <v>0.69121584652967782</v>
      </c>
    </row>
    <row r="156" spans="1:14" ht="16.5" customHeight="1" x14ac:dyDescent="0.2">
      <c r="A156" s="122"/>
      <c r="B156" s="112" t="s">
        <v>159</v>
      </c>
      <c r="C156" s="113">
        <v>7.411115835844527E-2</v>
      </c>
      <c r="D156" s="113">
        <v>9.2638947948056591E-2</v>
      </c>
      <c r="E156" s="113">
        <v>0.11116673753766791</v>
      </c>
      <c r="F156" s="113">
        <v>0.12969452712727922</v>
      </c>
      <c r="G156" s="113">
        <v>0.14822231671689054</v>
      </c>
      <c r="H156" s="113">
        <f t="shared" si="2"/>
        <v>0.16675010630650186</v>
      </c>
      <c r="I156" s="113">
        <f t="shared" si="3"/>
        <v>0.18527789589611318</v>
      </c>
      <c r="J156" s="114" t="s">
        <v>117</v>
      </c>
      <c r="M156" s="49" t="s">
        <v>125</v>
      </c>
      <c r="N156" s="49">
        <v>0.89565940633103525</v>
      </c>
    </row>
    <row r="157" spans="1:14" ht="16.5" customHeight="1" x14ac:dyDescent="0.2">
      <c r="A157" s="122"/>
      <c r="B157" s="112" t="s">
        <v>160</v>
      </c>
      <c r="C157" s="113">
        <v>4.2905184381875593E-2</v>
      </c>
      <c r="D157" s="113">
        <v>0.11203292161465764</v>
      </c>
      <c r="E157" s="113">
        <v>0.20516585167863827</v>
      </c>
      <c r="F157" s="113">
        <v>0.34790001540782683</v>
      </c>
      <c r="G157" s="113">
        <v>0.39760001760894487</v>
      </c>
      <c r="H157" s="113">
        <f t="shared" si="2"/>
        <v>0.44730001981006301</v>
      </c>
      <c r="I157" s="113">
        <f t="shared" si="3"/>
        <v>0.4970000220111811</v>
      </c>
      <c r="J157" s="114" t="s">
        <v>90</v>
      </c>
      <c r="M157" s="49" t="s">
        <v>162</v>
      </c>
      <c r="N157" s="49">
        <v>0.89565940633103525</v>
      </c>
    </row>
    <row r="158" spans="1:14" ht="16.5" customHeight="1" x14ac:dyDescent="0.2">
      <c r="A158" s="122"/>
      <c r="B158" s="112" t="s">
        <v>161</v>
      </c>
      <c r="C158" s="113">
        <v>6.0069243142107612E-2</v>
      </c>
      <c r="D158" s="113">
        <v>0.15928794784284833</v>
      </c>
      <c r="E158" s="113">
        <v>0.19114553741141802</v>
      </c>
      <c r="F158" s="113">
        <v>0.34409212823611068</v>
      </c>
      <c r="G158" s="113">
        <v>0.39324814655555496</v>
      </c>
      <c r="H158" s="113">
        <f t="shared" si="2"/>
        <v>0.44240416487499934</v>
      </c>
      <c r="I158" s="113">
        <f t="shared" si="3"/>
        <v>0.49156018319444372</v>
      </c>
      <c r="J158" s="114" t="s">
        <v>266</v>
      </c>
      <c r="M158" s="49" t="s">
        <v>96</v>
      </c>
      <c r="N158" s="49">
        <v>1.0064449533150317</v>
      </c>
    </row>
    <row r="159" spans="1:14" ht="16.5" customHeight="1" x14ac:dyDescent="0.2">
      <c r="A159" s="122"/>
      <c r="B159" s="112" t="s">
        <v>162</v>
      </c>
      <c r="C159" s="113">
        <v>0.3086707442568718</v>
      </c>
      <c r="D159" s="113">
        <v>0.57498705887181834</v>
      </c>
      <c r="E159" s="113">
        <v>0.89565940633103525</v>
      </c>
      <c r="F159" s="113">
        <v>1.2444439508529392</v>
      </c>
      <c r="G159" s="113">
        <v>1.3659285306119766</v>
      </c>
      <c r="H159" s="113">
        <f t="shared" si="2"/>
        <v>1.5366695969384738</v>
      </c>
      <c r="I159" s="113">
        <f t="shared" si="3"/>
        <v>1.7074106632649708</v>
      </c>
      <c r="J159" s="114" t="s">
        <v>266</v>
      </c>
      <c r="M159" s="49" t="s">
        <v>146</v>
      </c>
      <c r="N159" s="49">
        <v>1.0064449533150317</v>
      </c>
    </row>
    <row r="160" spans="1:14" ht="16.5" customHeight="1" x14ac:dyDescent="0.2">
      <c r="A160" s="122"/>
      <c r="B160" s="112" t="s">
        <v>163</v>
      </c>
      <c r="C160" s="113">
        <v>0.16514543481629892</v>
      </c>
      <c r="D160" s="113">
        <v>0.20643179352037366</v>
      </c>
      <c r="E160" s="113">
        <v>0.24771815222444837</v>
      </c>
      <c r="F160" s="113">
        <v>0.28900451092852308</v>
      </c>
      <c r="G160" s="113">
        <v>0.33029086963259785</v>
      </c>
      <c r="H160" s="113">
        <f t="shared" si="2"/>
        <v>0.37157722833667256</v>
      </c>
      <c r="I160" s="113">
        <f t="shared" si="3"/>
        <v>0.41286358704074727</v>
      </c>
      <c r="J160" s="114" t="s">
        <v>266</v>
      </c>
      <c r="M160" s="49" t="s">
        <v>137</v>
      </c>
      <c r="N160" s="49">
        <v>1.1651157738742044</v>
      </c>
    </row>
    <row r="161" spans="1:46" ht="16.5" customHeight="1" x14ac:dyDescent="0.2">
      <c r="A161" s="122"/>
      <c r="B161" s="112" t="s">
        <v>164</v>
      </c>
      <c r="C161" s="113">
        <v>2.8664770594541707E-2</v>
      </c>
      <c r="D161" s="113">
        <v>6.6618224487514713E-2</v>
      </c>
      <c r="E161" s="113">
        <v>7.9941869385017642E-2</v>
      </c>
      <c r="F161" s="113">
        <v>0.14012313740352317</v>
      </c>
      <c r="G161" s="113">
        <v>0.16014072846116933</v>
      </c>
      <c r="H161" s="113">
        <f t="shared" si="2"/>
        <v>0.1801583195188155</v>
      </c>
      <c r="I161" s="113">
        <f t="shared" si="3"/>
        <v>0.20017591057646167</v>
      </c>
      <c r="J161" s="114" t="s">
        <v>266</v>
      </c>
      <c r="M161" s="49" t="s">
        <v>147</v>
      </c>
      <c r="N161" s="49">
        <v>1.1774018251252529</v>
      </c>
    </row>
    <row r="162" spans="1:46" ht="16.5" customHeight="1" x14ac:dyDescent="0.2">
      <c r="A162" s="122"/>
      <c r="B162" s="112" t="s">
        <v>165</v>
      </c>
      <c r="C162" s="113">
        <v>3.1829804580021943E-2</v>
      </c>
      <c r="D162" s="113">
        <v>4.8315700463393098E-2</v>
      </c>
      <c r="E162" s="113">
        <v>5.797884055607172E-2</v>
      </c>
      <c r="F162" s="113">
        <v>0.11616913219309503</v>
      </c>
      <c r="G162" s="113">
        <v>0.14741916710201577</v>
      </c>
      <c r="H162" s="113">
        <f t="shared" si="2"/>
        <v>0.16584656298976774</v>
      </c>
      <c r="I162" s="113">
        <f t="shared" si="3"/>
        <v>0.18427395887751971</v>
      </c>
      <c r="J162" s="114" t="s">
        <v>90</v>
      </c>
      <c r="M162" s="49" t="s">
        <v>95</v>
      </c>
      <c r="N162" s="49">
        <v>1.2964681323565146</v>
      </c>
    </row>
    <row r="163" spans="1:46" ht="16.5" customHeight="1" x14ac:dyDescent="0.2">
      <c r="A163" s="122"/>
      <c r="B163" s="112" t="s">
        <v>166</v>
      </c>
      <c r="C163" s="113">
        <v>2.8664770594541707E-2</v>
      </c>
      <c r="D163" s="113">
        <v>6.6618224487514713E-2</v>
      </c>
      <c r="E163" s="113">
        <v>7.9941869385017642E-2</v>
      </c>
      <c r="F163" s="113">
        <v>0.14012313740352317</v>
      </c>
      <c r="G163" s="113">
        <v>0.16014072846116933</v>
      </c>
      <c r="H163" s="113">
        <f t="shared" si="2"/>
        <v>0.1801583195188155</v>
      </c>
      <c r="I163" s="113">
        <f t="shared" si="3"/>
        <v>0.20017591057646167</v>
      </c>
      <c r="J163" s="114" t="s">
        <v>90</v>
      </c>
      <c r="M163" s="49" t="s">
        <v>126</v>
      </c>
      <c r="N163" s="49">
        <v>1.2964681323565146</v>
      </c>
    </row>
    <row r="164" spans="1:46" ht="16.5" customHeight="1" x14ac:dyDescent="0.2">
      <c r="A164" s="122"/>
      <c r="B164" s="112" t="s">
        <v>167</v>
      </c>
      <c r="C164" s="113">
        <v>1.138475443544619E-2</v>
      </c>
      <c r="D164" s="113">
        <v>1.4230943044307736E-2</v>
      </c>
      <c r="E164" s="113">
        <v>1.7077131653169285E-2</v>
      </c>
      <c r="F164" s="113">
        <v>1.9923320262030829E-2</v>
      </c>
      <c r="G164" s="113">
        <v>2.276950887089238E-2</v>
      </c>
      <c r="H164" s="113">
        <f t="shared" si="2"/>
        <v>2.5615697479753924E-2</v>
      </c>
      <c r="I164" s="113">
        <f t="shared" si="3"/>
        <v>2.8461886088615471E-2</v>
      </c>
      <c r="J164" s="114" t="s">
        <v>90</v>
      </c>
      <c r="M164" s="49" t="s">
        <v>149</v>
      </c>
      <c r="N164" s="49">
        <v>1.2964681323565146</v>
      </c>
    </row>
    <row r="165" spans="1:46" ht="16.5" customHeight="1" x14ac:dyDescent="0.2">
      <c r="A165" s="122"/>
      <c r="B165" s="112" t="s">
        <v>168</v>
      </c>
      <c r="C165" s="113">
        <v>5.1766168756151212E-2</v>
      </c>
      <c r="D165" s="113">
        <v>6.3233838338349224E-2</v>
      </c>
      <c r="E165" s="113">
        <v>8.7489025596783121E-2</v>
      </c>
      <c r="F165" s="113">
        <v>0.1165445654608588</v>
      </c>
      <c r="G165" s="113">
        <v>0.13319378909812432</v>
      </c>
      <c r="H165" s="113">
        <f t="shared" si="2"/>
        <v>0.14984301273538986</v>
      </c>
      <c r="I165" s="113">
        <f t="shared" si="3"/>
        <v>0.16649223637265539</v>
      </c>
      <c r="J165" s="114" t="s">
        <v>266</v>
      </c>
      <c r="M165" s="49" t="s">
        <v>105</v>
      </c>
      <c r="N165" s="49">
        <v>1.5658280222622489</v>
      </c>
    </row>
    <row r="166" spans="1:46" ht="16.5" customHeight="1" x14ac:dyDescent="0.2">
      <c r="A166" s="122"/>
      <c r="B166" s="112" t="s">
        <v>54</v>
      </c>
      <c r="C166" s="113">
        <v>0.18032959999999998</v>
      </c>
      <c r="D166" s="113">
        <v>0.225412</v>
      </c>
      <c r="E166" s="113">
        <v>0.27049440000000002</v>
      </c>
      <c r="F166" s="113">
        <v>0.50376480000000001</v>
      </c>
      <c r="G166" s="113">
        <v>0.5757312</v>
      </c>
      <c r="H166" s="113">
        <f t="shared" si="2"/>
        <v>0.64769759999999998</v>
      </c>
      <c r="I166" s="113">
        <f t="shared" si="3"/>
        <v>0.71966399999999997</v>
      </c>
      <c r="J166" s="114" t="s">
        <v>266</v>
      </c>
      <c r="M166" s="49" t="s">
        <v>106</v>
      </c>
      <c r="N166" s="49">
        <v>2.0361298403169146</v>
      </c>
    </row>
    <row r="167" spans="1:46" x14ac:dyDescent="0.2">
      <c r="A167" s="122"/>
      <c r="B167" s="49"/>
      <c r="C167" s="49"/>
      <c r="D167" s="49"/>
      <c r="E167" s="49"/>
    </row>
    <row r="168" spans="1:46" x14ac:dyDescent="0.2">
      <c r="A168" s="54"/>
      <c r="B168" s="49"/>
      <c r="C168" s="50"/>
      <c r="D168" s="49"/>
      <c r="E168" s="49"/>
      <c r="L168" s="119"/>
      <c r="M168" s="119"/>
      <c r="N168" s="119"/>
      <c r="O168" s="119"/>
    </row>
    <row r="169" spans="1:46" x14ac:dyDescent="0.2">
      <c r="A169" s="122" t="s">
        <v>274</v>
      </c>
      <c r="B169" s="49"/>
      <c r="C169" s="50"/>
      <c r="D169" s="49"/>
      <c r="E169" s="49"/>
      <c r="L169" s="119"/>
      <c r="M169" s="119"/>
      <c r="N169" s="119"/>
      <c r="O169" s="119"/>
    </row>
    <row r="170" spans="1:46" x14ac:dyDescent="0.2">
      <c r="A170" s="122"/>
      <c r="B170" s="49"/>
      <c r="C170" s="50"/>
      <c r="D170" s="49"/>
      <c r="E170" s="49"/>
      <c r="L170" s="119"/>
      <c r="M170" s="119"/>
      <c r="N170" s="119"/>
      <c r="O170" s="119"/>
    </row>
    <row r="171" spans="1:46" x14ac:dyDescent="0.2">
      <c r="A171" s="126" t="s">
        <v>275</v>
      </c>
      <c r="B171" s="49"/>
      <c r="C171" s="50"/>
      <c r="D171" s="49"/>
      <c r="E171" s="4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19"/>
      <c r="AL171" s="119"/>
      <c r="AM171" s="119"/>
      <c r="AN171" s="119"/>
      <c r="AO171" s="119"/>
      <c r="AP171" s="119"/>
      <c r="AQ171" s="119"/>
      <c r="AR171" s="119"/>
      <c r="AS171" s="119"/>
      <c r="AT171" s="119"/>
    </row>
    <row r="172" spans="1:46" x14ac:dyDescent="0.2">
      <c r="A172" s="55"/>
      <c r="B172" s="49"/>
      <c r="C172" s="50"/>
      <c r="D172" s="49"/>
      <c r="E172" s="49"/>
      <c r="J172" s="119"/>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c r="AG172" s="119"/>
      <c r="AH172" s="119"/>
      <c r="AI172" s="119"/>
      <c r="AJ172" s="119"/>
      <c r="AK172" s="119"/>
      <c r="AL172" s="119"/>
      <c r="AM172" s="119"/>
      <c r="AN172" s="119"/>
      <c r="AO172" s="119"/>
      <c r="AP172" s="119"/>
      <c r="AQ172" s="119"/>
      <c r="AR172" s="119"/>
      <c r="AS172" s="119"/>
      <c r="AT172" s="119"/>
    </row>
    <row r="173" spans="1:46" ht="15" customHeight="1" x14ac:dyDescent="0.2">
      <c r="B173" s="56" t="s">
        <v>47</v>
      </c>
      <c r="C173" s="57" t="s">
        <v>276</v>
      </c>
      <c r="D173" s="57" t="s">
        <v>277</v>
      </c>
      <c r="E173" s="56" t="s">
        <v>278</v>
      </c>
      <c r="F173" s="57" t="s">
        <v>279</v>
      </c>
      <c r="N173" s="56" t="s">
        <v>66</v>
      </c>
      <c r="O173" s="56" t="s">
        <v>280</v>
      </c>
      <c r="P173" s="56" t="s">
        <v>281</v>
      </c>
      <c r="Q173" s="56" t="s">
        <v>282</v>
      </c>
      <c r="R173" s="56" t="s">
        <v>283</v>
      </c>
      <c r="S173" s="56" t="s">
        <v>284</v>
      </c>
      <c r="T173" s="56" t="s">
        <v>285</v>
      </c>
      <c r="U173" s="119"/>
      <c r="V173" s="119"/>
      <c r="W173" s="119"/>
      <c r="X173" s="119"/>
      <c r="Y173" s="119"/>
      <c r="Z173" s="119"/>
      <c r="AA173" s="119"/>
      <c r="AB173" s="119"/>
      <c r="AC173" s="119"/>
      <c r="AD173" s="119"/>
      <c r="AE173" s="119"/>
      <c r="AF173" s="119"/>
      <c r="AG173" s="119"/>
      <c r="AH173" s="119"/>
      <c r="AI173" s="119"/>
      <c r="AJ173" s="119"/>
      <c r="AK173" s="119"/>
      <c r="AL173" s="119"/>
      <c r="AM173" s="119"/>
      <c r="AN173" s="119"/>
      <c r="AO173" s="119"/>
      <c r="AP173" s="119"/>
      <c r="AQ173" s="119"/>
      <c r="AR173" s="119"/>
      <c r="AS173" s="119"/>
      <c r="AT173" s="119"/>
    </row>
    <row r="174" spans="1:46" ht="18" customHeight="1" x14ac:dyDescent="0.2">
      <c r="A174" s="49">
        <v>1</v>
      </c>
      <c r="B174" s="197" t="str">
        <f>IF('2. Estimación absorción total'!D13="","",'2. Estimación absorción total'!D13)</f>
        <v/>
      </c>
      <c r="C174" s="198" t="str">
        <f>IF(ISNUMBER('2. Estimación absorción total'!E13),'2. Estimación absorción total'!E13,"")</f>
        <v/>
      </c>
      <c r="D174" s="198" t="str">
        <f>IF(ISNUMBER('2. Estimación absorción total'!F13),'2. Estimación absorción total'!F13,"")</f>
        <v/>
      </c>
      <c r="E174" s="199" t="str">
        <f t="shared" ref="E174:E178" si="4">IF(ISNUMBER(S174),S174,"")</f>
        <v/>
      </c>
      <c r="F174" s="200" t="str">
        <f>IF(ISNUMBER(D174*E174),D174*E174,"")</f>
        <v/>
      </c>
      <c r="N174" s="127" t="str">
        <f t="shared" ref="N174:N179" si="5">C174</f>
        <v/>
      </c>
      <c r="O174" s="127" t="str">
        <f>IF(ISNUMBER(N174),N174-$C$17,"")</f>
        <v/>
      </c>
      <c r="P174" s="195" t="e">
        <f t="shared" ref="P174:P189" si="6">IF((VLOOKUP($B174,Tabla_datos_absorciones_por_edades,4,0)+($C$15-$O174-30)*((VLOOKUP($B174,Tabla_datos_absorciones_por_edades,5,0)-VLOOKUP($B174,Tabla_datos_absorciones_por_edades,4,0))/5))&gt;0,(VLOOKUP($B174,Tabla_datos_absorciones_por_edades,4,0)+($C$15-$O174-30)*((VLOOKUP($B174,Tabla_datos_absorciones_por_edades,5,0)-VLOOKUP($B174,Tabla_datos_absorciones_por_edades,4,0))/5)),0)</f>
        <v>#N/A</v>
      </c>
      <c r="Q174" s="196" t="e">
        <f t="shared" ref="Q174:Q179" si="7">IF((VLOOKUP($B174,Tabla_datos_absorciones_por_edades,5,0)+($C$15-O174-35)*((VLOOKUP($B174,Tabla_datos_absorciones_por_edades,6,0)-VLOOKUP($B174,Tabla_datos_absorciones_por_edades,5,0))/5))&gt;0,(VLOOKUP($B174,Tabla_datos_absorciones_por_edades,5,0)+($C$15-O174-35)*((VLOOKUP($B174,Tabla_datos_absorciones_por_edades,6,0)-VLOOKUP($B174,Tabla_datos_absorciones_por_edades,5,0))/5)),0)</f>
        <v>#N/A</v>
      </c>
      <c r="R174" s="196" t="e">
        <f t="shared" ref="R174:R179" si="8">VLOOKUP($B174,Tabla_datos_absorciones_por_edades,6,0)*($C$15-O174)/40</f>
        <v>#N/A</v>
      </c>
      <c r="S174" s="128" t="e">
        <f t="shared" ref="S174:S179" si="9">IF(OR($C$15-O174=30,$C$15-O174&lt;35),P174,IF(OR($C$15-O174=35,AND($C$15-O174&lt;40,$C$15-O174&gt;35)),Q174,R174))</f>
        <v>#VALUE!</v>
      </c>
      <c r="T174" s="115" t="e">
        <f t="shared" ref="T174:T189" si="10">S174*$D174</f>
        <v>#VALUE!</v>
      </c>
      <c r="U174" s="119"/>
      <c r="V174" s="119"/>
      <c r="W174" s="119"/>
      <c r="X174" s="119"/>
      <c r="Y174" s="119"/>
      <c r="Z174" s="119"/>
      <c r="AA174" s="119"/>
      <c r="AB174" s="119"/>
      <c r="AC174" s="119"/>
      <c r="AD174" s="119"/>
      <c r="AE174" s="119"/>
      <c r="AF174" s="119"/>
      <c r="AG174" s="119"/>
      <c r="AH174" s="119"/>
      <c r="AI174" s="119"/>
      <c r="AJ174" s="119"/>
      <c r="AK174" s="119"/>
      <c r="AL174" s="119"/>
      <c r="AM174" s="119"/>
      <c r="AN174" s="119"/>
      <c r="AO174" s="119"/>
      <c r="AP174" s="119"/>
      <c r="AQ174" s="119"/>
      <c r="AR174" s="119"/>
      <c r="AS174" s="119"/>
      <c r="AT174" s="119"/>
    </row>
    <row r="175" spans="1:46" ht="15" customHeight="1" x14ac:dyDescent="0.2">
      <c r="A175" s="49">
        <v>2</v>
      </c>
      <c r="B175" s="197" t="str">
        <f>IF('2. Estimación absorción total'!D14="","",'2. Estimación absorción total'!D14)</f>
        <v/>
      </c>
      <c r="C175" s="198" t="str">
        <f>IF(ISNUMBER('2. Estimación absorción total'!E14),'2. Estimación absorción total'!E14,"")</f>
        <v/>
      </c>
      <c r="D175" s="198" t="str">
        <f>IF(ISNUMBER('2. Estimación absorción total'!F14),'2. Estimación absorción total'!F14,"")</f>
        <v/>
      </c>
      <c r="E175" s="199" t="str">
        <f t="shared" si="4"/>
        <v/>
      </c>
      <c r="F175" s="200" t="str">
        <f t="shared" ref="F175:F178" si="11">IF(ISNUMBER(D175*E175),D175*E175,"")</f>
        <v/>
      </c>
      <c r="N175" s="127" t="str">
        <f t="shared" si="5"/>
        <v/>
      </c>
      <c r="O175" s="127" t="str">
        <f t="shared" ref="O175:O179" si="12">IF(ISNUMBER(N175),N175-$C$17,"")</f>
        <v/>
      </c>
      <c r="P175" s="195" t="e">
        <f t="shared" si="6"/>
        <v>#N/A</v>
      </c>
      <c r="Q175" s="196" t="e">
        <f t="shared" si="7"/>
        <v>#N/A</v>
      </c>
      <c r="R175" s="196" t="e">
        <f t="shared" si="8"/>
        <v>#N/A</v>
      </c>
      <c r="S175" s="128" t="e">
        <f t="shared" si="9"/>
        <v>#VALUE!</v>
      </c>
      <c r="T175" s="115" t="e">
        <f t="shared" si="10"/>
        <v>#VALUE!</v>
      </c>
      <c r="U175" s="119"/>
      <c r="V175" s="119"/>
      <c r="W175" s="119"/>
      <c r="X175" s="119"/>
      <c r="Y175" s="119"/>
      <c r="Z175" s="119"/>
      <c r="AA175" s="119"/>
      <c r="AB175" s="119"/>
      <c r="AC175" s="119"/>
      <c r="AD175" s="119"/>
      <c r="AE175" s="119"/>
      <c r="AF175" s="119"/>
      <c r="AG175" s="119"/>
      <c r="AH175" s="119"/>
      <c r="AI175" s="119"/>
      <c r="AJ175" s="119"/>
      <c r="AK175" s="119"/>
      <c r="AL175" s="119"/>
      <c r="AM175" s="119"/>
      <c r="AN175" s="119"/>
      <c r="AO175" s="119"/>
      <c r="AP175" s="119"/>
      <c r="AQ175" s="119"/>
      <c r="AR175" s="119"/>
      <c r="AS175" s="119"/>
      <c r="AT175" s="119"/>
    </row>
    <row r="176" spans="1:46" ht="15" customHeight="1" x14ac:dyDescent="0.2">
      <c r="A176" s="49">
        <v>3</v>
      </c>
      <c r="B176" s="197" t="str">
        <f>IF('2. Estimación absorción total'!D15="","",'2. Estimación absorción total'!D15)</f>
        <v/>
      </c>
      <c r="C176" s="198" t="str">
        <f>IF(ISNUMBER('2. Estimación absorción total'!E15),'2. Estimación absorción total'!E15,"")</f>
        <v/>
      </c>
      <c r="D176" s="198" t="str">
        <f>IF(ISNUMBER('2. Estimación absorción total'!F15),'2. Estimación absorción total'!F15,"")</f>
        <v/>
      </c>
      <c r="E176" s="199" t="str">
        <f t="shared" si="4"/>
        <v/>
      </c>
      <c r="F176" s="200" t="str">
        <f t="shared" si="11"/>
        <v/>
      </c>
      <c r="N176" s="127" t="str">
        <f t="shared" si="5"/>
        <v/>
      </c>
      <c r="O176" s="127" t="str">
        <f t="shared" si="12"/>
        <v/>
      </c>
      <c r="P176" s="195" t="e">
        <f t="shared" si="6"/>
        <v>#N/A</v>
      </c>
      <c r="Q176" s="196" t="e">
        <f t="shared" si="7"/>
        <v>#N/A</v>
      </c>
      <c r="R176" s="196" t="e">
        <f t="shared" si="8"/>
        <v>#N/A</v>
      </c>
      <c r="S176" s="128" t="e">
        <f t="shared" si="9"/>
        <v>#VALUE!</v>
      </c>
      <c r="T176" s="115" t="e">
        <f t="shared" si="10"/>
        <v>#VALUE!</v>
      </c>
      <c r="U176" s="119"/>
      <c r="V176" s="119"/>
      <c r="W176" s="119"/>
      <c r="X176" s="119"/>
      <c r="Y176" s="119"/>
      <c r="Z176" s="119"/>
      <c r="AA176" s="119"/>
      <c r="AB176" s="119"/>
      <c r="AC176" s="119"/>
      <c r="AD176" s="119"/>
      <c r="AE176" s="119"/>
      <c r="AF176" s="119"/>
      <c r="AG176" s="119"/>
      <c r="AH176" s="119"/>
      <c r="AI176" s="119"/>
      <c r="AJ176" s="119"/>
      <c r="AK176" s="119"/>
      <c r="AL176" s="119"/>
      <c r="AM176" s="119"/>
      <c r="AN176" s="119"/>
      <c r="AO176" s="119"/>
      <c r="AP176" s="119"/>
      <c r="AQ176" s="119"/>
      <c r="AR176" s="119"/>
      <c r="AS176" s="119"/>
      <c r="AT176" s="119"/>
    </row>
    <row r="177" spans="1:67" ht="15" customHeight="1" x14ac:dyDescent="0.2">
      <c r="A177" s="49">
        <v>4</v>
      </c>
      <c r="B177" s="197" t="str">
        <f>IF('2. Estimación absorción total'!D16="","",'2. Estimación absorción total'!D16)</f>
        <v/>
      </c>
      <c r="C177" s="198" t="str">
        <f>IF(ISNUMBER('2. Estimación absorción total'!E16),'2. Estimación absorción total'!E16,"")</f>
        <v/>
      </c>
      <c r="D177" s="198" t="str">
        <f>IF(ISNUMBER('2. Estimación absorción total'!F16),'2. Estimación absorción total'!F16,"")</f>
        <v/>
      </c>
      <c r="E177" s="199" t="str">
        <f t="shared" si="4"/>
        <v/>
      </c>
      <c r="F177" s="200" t="str">
        <f t="shared" si="11"/>
        <v/>
      </c>
      <c r="N177" s="127" t="str">
        <f t="shared" si="5"/>
        <v/>
      </c>
      <c r="O177" s="127" t="str">
        <f t="shared" si="12"/>
        <v/>
      </c>
      <c r="P177" s="195" t="e">
        <f t="shared" si="6"/>
        <v>#N/A</v>
      </c>
      <c r="Q177" s="196" t="e">
        <f t="shared" si="7"/>
        <v>#N/A</v>
      </c>
      <c r="R177" s="196" t="e">
        <f t="shared" si="8"/>
        <v>#N/A</v>
      </c>
      <c r="S177" s="128" t="e">
        <f t="shared" si="9"/>
        <v>#VALUE!</v>
      </c>
      <c r="T177" s="115" t="e">
        <f t="shared" si="10"/>
        <v>#VALUE!</v>
      </c>
      <c r="U177" s="119"/>
      <c r="V177" s="119"/>
      <c r="W177" s="119"/>
      <c r="X177" s="119"/>
      <c r="Y177" s="119"/>
      <c r="Z177" s="119"/>
      <c r="AA177" s="119"/>
      <c r="AB177" s="119"/>
      <c r="AC177" s="119"/>
      <c r="AD177" s="119"/>
      <c r="AE177" s="119"/>
      <c r="AF177" s="119"/>
      <c r="AG177" s="119"/>
      <c r="AH177" s="119"/>
      <c r="AI177" s="119"/>
      <c r="AJ177" s="119"/>
      <c r="AK177" s="119"/>
      <c r="AL177" s="119"/>
      <c r="AM177" s="119"/>
      <c r="AN177" s="119"/>
      <c r="AO177" s="119"/>
      <c r="AP177" s="119"/>
      <c r="AQ177" s="119"/>
      <c r="AR177" s="119"/>
      <c r="AS177" s="119"/>
      <c r="AT177" s="119"/>
    </row>
    <row r="178" spans="1:67" ht="15" customHeight="1" x14ac:dyDescent="0.2">
      <c r="A178" s="49">
        <v>5</v>
      </c>
      <c r="B178" s="197" t="str">
        <f>IF('2. Estimación absorción total'!D17="","",'2. Estimación absorción total'!D17)</f>
        <v/>
      </c>
      <c r="C178" s="198" t="str">
        <f>IF(ISNUMBER('2. Estimación absorción total'!E17),'2. Estimación absorción total'!E17,"")</f>
        <v/>
      </c>
      <c r="D178" s="198" t="str">
        <f>IF(ISNUMBER('2. Estimación absorción total'!F17),'2. Estimación absorción total'!F17,"")</f>
        <v/>
      </c>
      <c r="E178" s="199" t="str">
        <f t="shared" si="4"/>
        <v/>
      </c>
      <c r="F178" s="200" t="str">
        <f t="shared" si="11"/>
        <v/>
      </c>
      <c r="N178" s="127" t="str">
        <f t="shared" si="5"/>
        <v/>
      </c>
      <c r="O178" s="127" t="str">
        <f t="shared" si="12"/>
        <v/>
      </c>
      <c r="P178" s="195" t="e">
        <f t="shared" si="6"/>
        <v>#N/A</v>
      </c>
      <c r="Q178" s="196" t="e">
        <f t="shared" si="7"/>
        <v>#N/A</v>
      </c>
      <c r="R178" s="196" t="e">
        <f t="shared" si="8"/>
        <v>#N/A</v>
      </c>
      <c r="S178" s="128" t="e">
        <f t="shared" si="9"/>
        <v>#VALUE!</v>
      </c>
      <c r="T178" s="115" t="e">
        <f t="shared" si="10"/>
        <v>#VALUE!</v>
      </c>
      <c r="U178" s="119"/>
      <c r="V178" s="119"/>
      <c r="W178" s="119"/>
      <c r="X178" s="119"/>
      <c r="Y178" s="119"/>
      <c r="Z178" s="119"/>
      <c r="AA178" s="119"/>
      <c r="AB178" s="119"/>
      <c r="AC178" s="119"/>
      <c r="AD178" s="119"/>
      <c r="AE178" s="119"/>
      <c r="AF178" s="119"/>
      <c r="AG178" s="119"/>
      <c r="AH178" s="119"/>
      <c r="AI178" s="119"/>
      <c r="AJ178" s="119"/>
      <c r="AK178" s="119"/>
      <c r="AL178" s="119"/>
      <c r="AM178" s="119"/>
      <c r="AN178" s="119"/>
      <c r="AO178" s="119"/>
      <c r="AP178" s="119"/>
      <c r="AQ178" s="119"/>
      <c r="AR178" s="119"/>
      <c r="AS178" s="119"/>
      <c r="AT178" s="119"/>
    </row>
    <row r="179" spans="1:67" ht="15" customHeight="1" x14ac:dyDescent="0.2">
      <c r="A179" s="49">
        <v>6</v>
      </c>
      <c r="B179" s="197" t="str">
        <f>IF('2. Estimación absorción total'!D18="","",'2. Estimación absorción total'!D18)</f>
        <v/>
      </c>
      <c r="C179" s="198" t="str">
        <f>IF(ISNUMBER('2. Estimación absorción total'!E18),'2. Estimación absorción total'!E18,"")</f>
        <v/>
      </c>
      <c r="D179" s="198" t="str">
        <f>IF(ISNUMBER('2. Estimación absorción total'!F18),'2. Estimación absorción total'!F18,"")</f>
        <v/>
      </c>
      <c r="E179" s="199" t="str">
        <f t="shared" ref="E179:E189" si="13">IF(ISNUMBER(S179),S179,"")</f>
        <v/>
      </c>
      <c r="F179" s="200" t="str">
        <f t="shared" ref="F179:F189" si="14">IF(ISNUMBER(D179*E179),D179*E179,"")</f>
        <v/>
      </c>
      <c r="N179" s="127" t="str">
        <f t="shared" si="5"/>
        <v/>
      </c>
      <c r="O179" s="127" t="str">
        <f t="shared" si="12"/>
        <v/>
      </c>
      <c r="P179" s="195" t="e">
        <f t="shared" si="6"/>
        <v>#N/A</v>
      </c>
      <c r="Q179" s="196" t="e">
        <f t="shared" si="7"/>
        <v>#N/A</v>
      </c>
      <c r="R179" s="196" t="e">
        <f t="shared" si="8"/>
        <v>#N/A</v>
      </c>
      <c r="S179" s="128" t="e">
        <f t="shared" si="9"/>
        <v>#VALUE!</v>
      </c>
      <c r="T179" s="115" t="e">
        <f t="shared" si="10"/>
        <v>#VALUE!</v>
      </c>
      <c r="U179" s="119"/>
      <c r="V179" s="119"/>
      <c r="W179" s="119"/>
      <c r="X179" s="119"/>
      <c r="Y179" s="119"/>
      <c r="Z179" s="119"/>
      <c r="AA179" s="119"/>
      <c r="AB179" s="119"/>
      <c r="AC179" s="119"/>
      <c r="AD179" s="119"/>
      <c r="AE179" s="119"/>
      <c r="AF179" s="119"/>
      <c r="AG179" s="119"/>
      <c r="AH179" s="119"/>
      <c r="AI179" s="119"/>
      <c r="AJ179" s="119"/>
      <c r="AK179" s="119"/>
      <c r="AL179" s="119"/>
      <c r="AM179" s="119"/>
      <c r="AN179" s="119"/>
      <c r="AO179" s="119"/>
      <c r="AP179" s="119"/>
      <c r="AQ179" s="119"/>
      <c r="AR179" s="119"/>
      <c r="AS179" s="119"/>
      <c r="AT179" s="119"/>
    </row>
    <row r="180" spans="1:67" ht="15" customHeight="1" x14ac:dyDescent="0.2">
      <c r="A180" s="49">
        <v>7</v>
      </c>
      <c r="B180" s="197" t="str">
        <f>IF('2. Estimación absorción total'!D19="","",'2. Estimación absorción total'!D19)</f>
        <v/>
      </c>
      <c r="C180" s="198" t="str">
        <f>IF(ISNUMBER('2. Estimación absorción total'!E19),'2. Estimación absorción total'!E19,"")</f>
        <v/>
      </c>
      <c r="D180" s="198" t="str">
        <f>IF(ISNUMBER('2. Estimación absorción total'!F19),'2. Estimación absorción total'!F19,"")</f>
        <v/>
      </c>
      <c r="E180" s="199" t="str">
        <f t="shared" si="13"/>
        <v/>
      </c>
      <c r="F180" s="200" t="str">
        <f t="shared" si="14"/>
        <v/>
      </c>
      <c r="N180" s="127" t="str">
        <f t="shared" ref="N180:N189" si="15">C180</f>
        <v/>
      </c>
      <c r="O180" s="127" t="str">
        <f t="shared" ref="O180:O189" si="16">IF(ISNUMBER(N180),N180-$C$17,"")</f>
        <v/>
      </c>
      <c r="P180" s="195" t="e">
        <f t="shared" si="6"/>
        <v>#N/A</v>
      </c>
      <c r="Q180" s="196" t="e">
        <f t="shared" ref="Q180:Q189" si="17">IF((VLOOKUP($B180,Tabla_datos_absorciones_por_edades,5,0)+($C$15-O180-35)*((VLOOKUP($B180,Tabla_datos_absorciones_por_edades,6,0)-VLOOKUP($B180,Tabla_datos_absorciones_por_edades,5,0))/5))&gt;0,(VLOOKUP($B180,Tabla_datos_absorciones_por_edades,5,0)+($C$15-O180-35)*((VLOOKUP($B180,Tabla_datos_absorciones_por_edades,6,0)-VLOOKUP($B180,Tabla_datos_absorciones_por_edades,5,0))/5)),0)</f>
        <v>#N/A</v>
      </c>
      <c r="R180" s="196" t="e">
        <f t="shared" ref="R180:R189" si="18">VLOOKUP($B180,Tabla_datos_absorciones_por_edades,6,0)*($C$15-O180)/40</f>
        <v>#N/A</v>
      </c>
      <c r="S180" s="128" t="e">
        <f t="shared" ref="S180:S189" si="19">IF(OR($C$15-O180=30,$C$15-O180&lt;35),P180,IF(OR($C$15-O180=35,AND($C$15-O180&lt;40,$C$15-O180&gt;35)),Q180,R180))</f>
        <v>#VALUE!</v>
      </c>
      <c r="T180" s="115" t="e">
        <f t="shared" si="10"/>
        <v>#VALUE!</v>
      </c>
      <c r="U180" s="119"/>
      <c r="V180" s="119"/>
      <c r="W180" s="119"/>
      <c r="X180" s="119"/>
      <c r="Y180" s="119"/>
      <c r="Z180" s="119"/>
      <c r="AA180" s="119"/>
      <c r="AB180" s="119"/>
      <c r="AC180" s="119"/>
      <c r="AD180" s="119"/>
      <c r="AE180" s="119"/>
      <c r="AF180" s="119"/>
      <c r="AG180" s="119"/>
      <c r="AH180" s="119"/>
      <c r="AI180" s="119"/>
      <c r="AJ180" s="119"/>
      <c r="AK180" s="119"/>
      <c r="AL180" s="119"/>
      <c r="AM180" s="119"/>
      <c r="AN180" s="119"/>
      <c r="AO180" s="119"/>
      <c r="AP180" s="119"/>
      <c r="AQ180" s="119"/>
      <c r="AR180" s="119"/>
      <c r="AS180" s="119"/>
      <c r="AT180" s="119"/>
    </row>
    <row r="181" spans="1:67" ht="15" customHeight="1" x14ac:dyDescent="0.2">
      <c r="A181" s="49">
        <v>8</v>
      </c>
      <c r="B181" s="197" t="str">
        <f>IF('2. Estimación absorción total'!D20="","",'2. Estimación absorción total'!D20)</f>
        <v/>
      </c>
      <c r="C181" s="198" t="str">
        <f>IF(ISNUMBER('2. Estimación absorción total'!E20),'2. Estimación absorción total'!E20,"")</f>
        <v/>
      </c>
      <c r="D181" s="198" t="str">
        <f>IF(ISNUMBER('2. Estimación absorción total'!F20),'2. Estimación absorción total'!F20,"")</f>
        <v/>
      </c>
      <c r="E181" s="199" t="str">
        <f t="shared" si="13"/>
        <v/>
      </c>
      <c r="F181" s="200" t="str">
        <f t="shared" si="14"/>
        <v/>
      </c>
      <c r="N181" s="127" t="str">
        <f t="shared" si="15"/>
        <v/>
      </c>
      <c r="O181" s="127" t="str">
        <f t="shared" si="16"/>
        <v/>
      </c>
      <c r="P181" s="195" t="e">
        <f t="shared" si="6"/>
        <v>#N/A</v>
      </c>
      <c r="Q181" s="196" t="e">
        <f t="shared" si="17"/>
        <v>#N/A</v>
      </c>
      <c r="R181" s="196" t="e">
        <f t="shared" si="18"/>
        <v>#N/A</v>
      </c>
      <c r="S181" s="128" t="e">
        <f t="shared" si="19"/>
        <v>#VALUE!</v>
      </c>
      <c r="T181" s="115" t="e">
        <f t="shared" si="10"/>
        <v>#VALUE!</v>
      </c>
      <c r="U181" s="119"/>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c r="AQ181" s="119"/>
      <c r="AR181" s="119"/>
      <c r="AS181" s="119"/>
      <c r="AT181" s="119"/>
    </row>
    <row r="182" spans="1:67" ht="15" customHeight="1" x14ac:dyDescent="0.2">
      <c r="A182" s="49">
        <v>9</v>
      </c>
      <c r="B182" s="197" t="str">
        <f>IF('2. Estimación absorción total'!D21="","",'2. Estimación absorción total'!D21)</f>
        <v/>
      </c>
      <c r="C182" s="198" t="str">
        <f>IF(ISNUMBER('2. Estimación absorción total'!E21),'2. Estimación absorción total'!E21,"")</f>
        <v/>
      </c>
      <c r="D182" s="198" t="str">
        <f>IF(ISNUMBER('2. Estimación absorción total'!F21),'2. Estimación absorción total'!F21,"")</f>
        <v/>
      </c>
      <c r="E182" s="199" t="str">
        <f t="shared" si="13"/>
        <v/>
      </c>
      <c r="F182" s="200" t="str">
        <f t="shared" si="14"/>
        <v/>
      </c>
      <c r="N182" s="127" t="str">
        <f t="shared" si="15"/>
        <v/>
      </c>
      <c r="O182" s="127" t="str">
        <f t="shared" si="16"/>
        <v/>
      </c>
      <c r="P182" s="195" t="e">
        <f t="shared" si="6"/>
        <v>#N/A</v>
      </c>
      <c r="Q182" s="196" t="e">
        <f t="shared" si="17"/>
        <v>#N/A</v>
      </c>
      <c r="R182" s="196" t="e">
        <f t="shared" si="18"/>
        <v>#N/A</v>
      </c>
      <c r="S182" s="128" t="e">
        <f t="shared" si="19"/>
        <v>#VALUE!</v>
      </c>
      <c r="T182" s="115" t="e">
        <f t="shared" si="10"/>
        <v>#VALUE!</v>
      </c>
      <c r="U182" s="119"/>
      <c r="V182" s="119"/>
      <c r="W182" s="119"/>
      <c r="X182" s="119"/>
      <c r="Y182" s="119"/>
      <c r="Z182" s="119"/>
      <c r="AA182" s="119"/>
      <c r="AB182" s="119"/>
      <c r="AC182" s="119"/>
      <c r="AD182" s="119"/>
      <c r="AE182" s="119"/>
      <c r="AF182" s="119"/>
      <c r="AG182" s="119"/>
      <c r="AH182" s="119"/>
      <c r="AI182" s="119"/>
      <c r="AJ182" s="119"/>
      <c r="AK182" s="119"/>
      <c r="AL182" s="119"/>
      <c r="AM182" s="119"/>
      <c r="AN182" s="119"/>
      <c r="AO182" s="119"/>
      <c r="AP182" s="119"/>
      <c r="AQ182" s="119"/>
      <c r="AR182" s="119"/>
      <c r="AS182" s="119"/>
      <c r="AT182" s="119"/>
    </row>
    <row r="183" spans="1:67" ht="15" customHeight="1" x14ac:dyDescent="0.2">
      <c r="A183" s="49">
        <v>10</v>
      </c>
      <c r="B183" s="197" t="str">
        <f>IF('2. Estimación absorción total'!D22="","",'2. Estimación absorción total'!D22)</f>
        <v/>
      </c>
      <c r="C183" s="198" t="str">
        <f>IF(ISNUMBER('2. Estimación absorción total'!E22),'2. Estimación absorción total'!E22,"")</f>
        <v/>
      </c>
      <c r="D183" s="198" t="str">
        <f>IF(ISNUMBER('2. Estimación absorción total'!F22),'2. Estimación absorción total'!F22,"")</f>
        <v/>
      </c>
      <c r="E183" s="199" t="str">
        <f t="shared" si="13"/>
        <v/>
      </c>
      <c r="F183" s="200" t="str">
        <f t="shared" si="14"/>
        <v/>
      </c>
      <c r="N183" s="127" t="str">
        <f t="shared" si="15"/>
        <v/>
      </c>
      <c r="O183" s="127" t="str">
        <f t="shared" si="16"/>
        <v/>
      </c>
      <c r="P183" s="195" t="e">
        <f t="shared" si="6"/>
        <v>#N/A</v>
      </c>
      <c r="Q183" s="196" t="e">
        <f t="shared" si="17"/>
        <v>#N/A</v>
      </c>
      <c r="R183" s="196" t="e">
        <f t="shared" si="18"/>
        <v>#N/A</v>
      </c>
      <c r="S183" s="128" t="e">
        <f t="shared" si="19"/>
        <v>#VALUE!</v>
      </c>
      <c r="T183" s="115" t="e">
        <f t="shared" si="10"/>
        <v>#VALUE!</v>
      </c>
      <c r="U183" s="119"/>
      <c r="V183" s="119"/>
      <c r="W183" s="119"/>
      <c r="X183" s="119"/>
      <c r="Y183" s="119"/>
      <c r="Z183" s="119"/>
      <c r="AA183" s="119"/>
      <c r="AB183" s="119"/>
      <c r="AC183" s="119"/>
      <c r="AD183" s="119"/>
      <c r="AE183" s="119"/>
      <c r="AF183" s="119"/>
      <c r="AG183" s="119"/>
      <c r="AH183" s="119"/>
      <c r="AI183" s="119"/>
      <c r="AJ183" s="119"/>
      <c r="AK183" s="119"/>
      <c r="AL183" s="119"/>
      <c r="AM183" s="119"/>
      <c r="AN183" s="119"/>
      <c r="AO183" s="119"/>
      <c r="AP183" s="119"/>
      <c r="AQ183" s="119"/>
      <c r="AR183" s="119"/>
      <c r="AS183" s="119"/>
      <c r="AT183" s="119"/>
    </row>
    <row r="184" spans="1:67" ht="15" customHeight="1" x14ac:dyDescent="0.2">
      <c r="A184" s="49">
        <v>11</v>
      </c>
      <c r="B184" s="197" t="str">
        <f>IF('2. Estimación absorción total'!D23="","",'2. Estimación absorción total'!D23)</f>
        <v/>
      </c>
      <c r="C184" s="198" t="str">
        <f>IF(ISNUMBER('2. Estimación absorción total'!E23),'2. Estimación absorción total'!E23,"")</f>
        <v/>
      </c>
      <c r="D184" s="198" t="str">
        <f>IF(ISNUMBER('2. Estimación absorción total'!F23),'2. Estimación absorción total'!F23,"")</f>
        <v/>
      </c>
      <c r="E184" s="199" t="str">
        <f t="shared" si="13"/>
        <v/>
      </c>
      <c r="F184" s="200" t="str">
        <f t="shared" si="14"/>
        <v/>
      </c>
      <c r="N184" s="127" t="str">
        <f t="shared" si="15"/>
        <v/>
      </c>
      <c r="O184" s="127" t="str">
        <f t="shared" si="16"/>
        <v/>
      </c>
      <c r="P184" s="195" t="e">
        <f t="shared" si="6"/>
        <v>#N/A</v>
      </c>
      <c r="Q184" s="196" t="e">
        <f t="shared" si="17"/>
        <v>#N/A</v>
      </c>
      <c r="R184" s="196" t="e">
        <f t="shared" si="18"/>
        <v>#N/A</v>
      </c>
      <c r="S184" s="128" t="e">
        <f t="shared" si="19"/>
        <v>#VALUE!</v>
      </c>
      <c r="T184" s="115" t="e">
        <f t="shared" si="10"/>
        <v>#VALUE!</v>
      </c>
      <c r="U184" s="119"/>
      <c r="V184" s="119"/>
      <c r="W184" s="119"/>
      <c r="X184" s="119"/>
      <c r="Y184" s="119"/>
      <c r="Z184" s="119"/>
      <c r="AA184" s="119"/>
      <c r="AB184" s="119"/>
      <c r="AC184" s="119"/>
      <c r="AD184" s="119"/>
      <c r="AE184" s="119"/>
      <c r="AF184" s="119"/>
      <c r="AG184" s="119"/>
      <c r="AH184" s="119"/>
      <c r="AI184" s="119"/>
      <c r="AJ184" s="119"/>
      <c r="AK184" s="119"/>
      <c r="AL184" s="119"/>
      <c r="AM184" s="119"/>
      <c r="AN184" s="119"/>
      <c r="AO184" s="119"/>
      <c r="AP184" s="119"/>
      <c r="AQ184" s="119"/>
      <c r="AR184" s="119"/>
      <c r="AS184" s="119"/>
      <c r="AT184" s="119"/>
    </row>
    <row r="185" spans="1:67" ht="15" customHeight="1" x14ac:dyDescent="0.2">
      <c r="A185" s="49">
        <v>12</v>
      </c>
      <c r="B185" s="197" t="str">
        <f>IF('2. Estimación absorción total'!D24="","",'2. Estimación absorción total'!D24)</f>
        <v/>
      </c>
      <c r="C185" s="198" t="str">
        <f>IF(ISNUMBER('2. Estimación absorción total'!E24),'2. Estimación absorción total'!E24,"")</f>
        <v/>
      </c>
      <c r="D185" s="198" t="str">
        <f>IF(ISNUMBER('2. Estimación absorción total'!F24),'2. Estimación absorción total'!F24,"")</f>
        <v/>
      </c>
      <c r="E185" s="199" t="str">
        <f t="shared" si="13"/>
        <v/>
      </c>
      <c r="F185" s="200" t="str">
        <f t="shared" si="14"/>
        <v/>
      </c>
      <c r="N185" s="127" t="str">
        <f t="shared" si="15"/>
        <v/>
      </c>
      <c r="O185" s="127" t="str">
        <f t="shared" si="16"/>
        <v/>
      </c>
      <c r="P185" s="195" t="e">
        <f t="shared" si="6"/>
        <v>#N/A</v>
      </c>
      <c r="Q185" s="196" t="e">
        <f t="shared" si="17"/>
        <v>#N/A</v>
      </c>
      <c r="R185" s="196" t="e">
        <f t="shared" si="18"/>
        <v>#N/A</v>
      </c>
      <c r="S185" s="128" t="e">
        <f t="shared" si="19"/>
        <v>#VALUE!</v>
      </c>
      <c r="T185" s="115" t="e">
        <f t="shared" si="10"/>
        <v>#VALUE!</v>
      </c>
      <c r="U185" s="119"/>
      <c r="V185" s="119"/>
      <c r="W185" s="119"/>
      <c r="X185" s="119"/>
      <c r="Y185" s="119"/>
      <c r="Z185" s="119"/>
      <c r="AA185" s="119"/>
      <c r="AB185" s="119"/>
      <c r="AC185" s="119"/>
      <c r="AD185" s="119"/>
      <c r="AE185" s="119"/>
      <c r="AF185" s="119"/>
      <c r="AG185" s="119"/>
      <c r="AH185" s="119"/>
      <c r="AI185" s="119"/>
      <c r="AJ185" s="119"/>
      <c r="AK185" s="119"/>
      <c r="AL185" s="119"/>
      <c r="AM185" s="119"/>
      <c r="AN185" s="119"/>
      <c r="AO185" s="119"/>
      <c r="AP185" s="119"/>
      <c r="AQ185" s="119"/>
      <c r="AR185" s="119"/>
      <c r="AS185" s="119"/>
      <c r="AT185" s="119"/>
    </row>
    <row r="186" spans="1:67" ht="15" customHeight="1" x14ac:dyDescent="0.2">
      <c r="A186" s="49">
        <v>13</v>
      </c>
      <c r="B186" s="197" t="str">
        <f>IF('2. Estimación absorción total'!D25="","",'2. Estimación absorción total'!D25)</f>
        <v/>
      </c>
      <c r="C186" s="198" t="str">
        <f>IF(ISNUMBER('2. Estimación absorción total'!E25),'2. Estimación absorción total'!E25,"")</f>
        <v/>
      </c>
      <c r="D186" s="198" t="str">
        <f>IF(ISNUMBER('2. Estimación absorción total'!F25),'2. Estimación absorción total'!F25,"")</f>
        <v/>
      </c>
      <c r="E186" s="199" t="str">
        <f t="shared" si="13"/>
        <v/>
      </c>
      <c r="F186" s="200" t="str">
        <f t="shared" si="14"/>
        <v/>
      </c>
      <c r="N186" s="127" t="str">
        <f t="shared" si="15"/>
        <v/>
      </c>
      <c r="O186" s="127" t="str">
        <f t="shared" si="16"/>
        <v/>
      </c>
      <c r="P186" s="195" t="e">
        <f t="shared" si="6"/>
        <v>#N/A</v>
      </c>
      <c r="Q186" s="196" t="e">
        <f t="shared" si="17"/>
        <v>#N/A</v>
      </c>
      <c r="R186" s="196" t="e">
        <f t="shared" si="18"/>
        <v>#N/A</v>
      </c>
      <c r="S186" s="128" t="e">
        <f t="shared" si="19"/>
        <v>#VALUE!</v>
      </c>
      <c r="T186" s="115" t="e">
        <f t="shared" si="10"/>
        <v>#VALUE!</v>
      </c>
      <c r="U186" s="119"/>
      <c r="V186" s="119"/>
      <c r="W186" s="119"/>
      <c r="X186" s="119"/>
      <c r="Y186" s="119"/>
      <c r="Z186" s="119"/>
      <c r="AA186" s="119"/>
      <c r="AB186" s="119"/>
      <c r="AC186" s="119"/>
      <c r="AD186" s="119"/>
      <c r="AE186" s="119"/>
      <c r="AF186" s="119"/>
      <c r="AG186" s="119"/>
      <c r="AH186" s="119"/>
      <c r="AI186" s="119"/>
      <c r="AJ186" s="119"/>
      <c r="AK186" s="119"/>
      <c r="AL186" s="119"/>
      <c r="AM186" s="119"/>
      <c r="AN186" s="119"/>
      <c r="AO186" s="119"/>
      <c r="AP186" s="119"/>
      <c r="AQ186" s="119"/>
      <c r="AR186" s="119"/>
      <c r="AS186" s="119"/>
      <c r="AT186" s="119"/>
    </row>
    <row r="187" spans="1:67" ht="15" customHeight="1" x14ac:dyDescent="0.2">
      <c r="A187" s="49">
        <v>14</v>
      </c>
      <c r="B187" s="197" t="str">
        <f>IF('2. Estimación absorción total'!D26="","",'2. Estimación absorción total'!D26)</f>
        <v/>
      </c>
      <c r="C187" s="198" t="str">
        <f>IF(ISNUMBER('2. Estimación absorción total'!E26),'2. Estimación absorción total'!E26,"")</f>
        <v/>
      </c>
      <c r="D187" s="198" t="str">
        <f>IF(ISNUMBER('2. Estimación absorción total'!F26),'2. Estimación absorción total'!F26,"")</f>
        <v/>
      </c>
      <c r="E187" s="199" t="str">
        <f t="shared" si="13"/>
        <v/>
      </c>
      <c r="F187" s="200" t="str">
        <f t="shared" si="14"/>
        <v/>
      </c>
      <c r="N187" s="127" t="str">
        <f t="shared" si="15"/>
        <v/>
      </c>
      <c r="O187" s="127" t="str">
        <f t="shared" si="16"/>
        <v/>
      </c>
      <c r="P187" s="195" t="e">
        <f t="shared" si="6"/>
        <v>#N/A</v>
      </c>
      <c r="Q187" s="196" t="e">
        <f t="shared" si="17"/>
        <v>#N/A</v>
      </c>
      <c r="R187" s="196" t="e">
        <f t="shared" si="18"/>
        <v>#N/A</v>
      </c>
      <c r="S187" s="128" t="e">
        <f t="shared" si="19"/>
        <v>#VALUE!</v>
      </c>
      <c r="T187" s="115" t="e">
        <f t="shared" si="10"/>
        <v>#VALUE!</v>
      </c>
      <c r="U187" s="119"/>
      <c r="V187" s="119"/>
      <c r="W187" s="119"/>
      <c r="X187" s="119"/>
      <c r="Y187" s="119"/>
      <c r="Z187" s="119"/>
      <c r="AA187" s="119"/>
      <c r="AB187" s="119"/>
      <c r="AC187" s="119"/>
      <c r="AD187" s="119"/>
      <c r="AE187" s="119"/>
      <c r="AF187" s="119"/>
      <c r="AG187" s="119"/>
      <c r="AH187" s="119"/>
      <c r="AI187" s="119"/>
      <c r="AJ187" s="119"/>
      <c r="AK187" s="119"/>
      <c r="AL187" s="119"/>
      <c r="AM187" s="119"/>
      <c r="AN187" s="119"/>
      <c r="AO187" s="119"/>
      <c r="AP187" s="119"/>
      <c r="AQ187" s="119"/>
      <c r="AR187" s="119"/>
      <c r="AS187" s="119"/>
      <c r="AT187" s="119"/>
    </row>
    <row r="188" spans="1:67" ht="15" customHeight="1" x14ac:dyDescent="0.2">
      <c r="A188" s="49">
        <v>15</v>
      </c>
      <c r="B188" s="197" t="str">
        <f>IF('2. Estimación absorción total'!D27="","",'2. Estimación absorción total'!D27)</f>
        <v/>
      </c>
      <c r="C188" s="198" t="str">
        <f>IF(ISNUMBER('2. Estimación absorción total'!E27),'2. Estimación absorción total'!E27,"")</f>
        <v/>
      </c>
      <c r="D188" s="198" t="str">
        <f>IF(ISNUMBER('2. Estimación absorción total'!F27),'2. Estimación absorción total'!F27,"")</f>
        <v/>
      </c>
      <c r="E188" s="199" t="str">
        <f t="shared" si="13"/>
        <v/>
      </c>
      <c r="F188" s="200" t="str">
        <f t="shared" si="14"/>
        <v/>
      </c>
      <c r="N188" s="127" t="str">
        <f t="shared" si="15"/>
        <v/>
      </c>
      <c r="O188" s="127" t="str">
        <f t="shared" si="16"/>
        <v/>
      </c>
      <c r="P188" s="195" t="e">
        <f t="shared" si="6"/>
        <v>#N/A</v>
      </c>
      <c r="Q188" s="196" t="e">
        <f t="shared" si="17"/>
        <v>#N/A</v>
      </c>
      <c r="R188" s="196" t="e">
        <f t="shared" si="18"/>
        <v>#N/A</v>
      </c>
      <c r="S188" s="128" t="e">
        <f t="shared" si="19"/>
        <v>#VALUE!</v>
      </c>
      <c r="T188" s="115" t="e">
        <f t="shared" si="10"/>
        <v>#VALUE!</v>
      </c>
      <c r="U188" s="119"/>
      <c r="V188" s="119"/>
      <c r="W188" s="119"/>
      <c r="X188" s="119"/>
      <c r="Y188" s="119"/>
      <c r="Z188" s="119"/>
      <c r="AA188" s="119"/>
      <c r="AB188" s="119"/>
      <c r="AC188" s="119"/>
      <c r="AD188" s="119"/>
      <c r="AE188" s="119"/>
      <c r="AF188" s="119"/>
      <c r="AG188" s="119"/>
      <c r="AH188" s="119"/>
      <c r="AI188" s="119"/>
      <c r="AJ188" s="119"/>
      <c r="AK188" s="119"/>
      <c r="AL188" s="119"/>
      <c r="AM188" s="119"/>
      <c r="AN188" s="119"/>
      <c r="AO188" s="119"/>
      <c r="AP188" s="119"/>
      <c r="AQ188" s="119"/>
      <c r="AR188" s="119"/>
      <c r="AS188" s="119"/>
      <c r="AT188" s="119"/>
    </row>
    <row r="189" spans="1:67" x14ac:dyDescent="0.2">
      <c r="A189" s="49">
        <v>16</v>
      </c>
      <c r="B189" s="197" t="str">
        <f>IF('2. Estimación absorción total'!D28="","",'2. Estimación absorción total'!D28)</f>
        <v/>
      </c>
      <c r="C189" s="198" t="str">
        <f>IF(ISNUMBER('2. Estimación absorción total'!E28),'2. Estimación absorción total'!E28,"")</f>
        <v/>
      </c>
      <c r="D189" s="198" t="str">
        <f>IF(ISNUMBER('2. Estimación absorción total'!F28),'2. Estimación absorción total'!F28,"")</f>
        <v/>
      </c>
      <c r="E189" s="199" t="str">
        <f t="shared" si="13"/>
        <v/>
      </c>
      <c r="F189" s="200" t="str">
        <f t="shared" si="14"/>
        <v/>
      </c>
      <c r="N189" s="127" t="str">
        <f t="shared" si="15"/>
        <v/>
      </c>
      <c r="O189" s="127" t="str">
        <f t="shared" si="16"/>
        <v/>
      </c>
      <c r="P189" s="195" t="e">
        <f t="shared" si="6"/>
        <v>#N/A</v>
      </c>
      <c r="Q189" s="196" t="e">
        <f t="shared" si="17"/>
        <v>#N/A</v>
      </c>
      <c r="R189" s="196" t="e">
        <f t="shared" si="18"/>
        <v>#N/A</v>
      </c>
      <c r="S189" s="128" t="e">
        <f t="shared" si="19"/>
        <v>#VALUE!</v>
      </c>
      <c r="T189" s="115" t="e">
        <f t="shared" si="10"/>
        <v>#VALUE!</v>
      </c>
      <c r="U189" s="119"/>
      <c r="V189" s="119"/>
      <c r="W189" s="119"/>
      <c r="X189" s="119"/>
      <c r="Y189" s="119"/>
      <c r="Z189" s="119"/>
      <c r="AA189" s="119"/>
      <c r="AB189" s="119"/>
      <c r="AC189" s="119"/>
      <c r="AD189" s="119"/>
      <c r="AE189" s="119"/>
      <c r="AF189" s="119"/>
      <c r="AG189" s="119"/>
      <c r="AH189" s="119"/>
      <c r="AI189" s="119"/>
      <c r="AJ189" s="119"/>
      <c r="AK189" s="119"/>
      <c r="AL189" s="119"/>
      <c r="AM189" s="119"/>
      <c r="AN189" s="119"/>
      <c r="AO189" s="119"/>
      <c r="AP189" s="119"/>
      <c r="AQ189" s="119"/>
      <c r="AR189" s="119"/>
      <c r="AS189" s="119"/>
      <c r="AT189" s="119"/>
    </row>
    <row r="190" spans="1:67" ht="15" customHeight="1" x14ac:dyDescent="0.2">
      <c r="B190" s="49"/>
      <c r="C190" s="50"/>
      <c r="F190" s="200">
        <f>SUM(F174:F189)</f>
        <v>0</v>
      </c>
      <c r="J190" s="119"/>
      <c r="K190" s="119"/>
      <c r="L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119"/>
      <c r="AI190" s="119"/>
      <c r="AJ190" s="119"/>
      <c r="AK190" s="119"/>
      <c r="AL190" s="119"/>
      <c r="AM190" s="119"/>
      <c r="AN190" s="119"/>
      <c r="AO190" s="119"/>
      <c r="AP190" s="119"/>
      <c r="AQ190" s="119"/>
      <c r="AR190" s="119"/>
      <c r="AS190" s="119"/>
      <c r="AT190" s="119"/>
      <c r="AU190" s="119"/>
      <c r="AV190" s="119"/>
      <c r="AW190" s="119"/>
      <c r="AX190" s="119"/>
      <c r="AY190" s="119"/>
      <c r="AZ190" s="119"/>
      <c r="BA190" s="119"/>
      <c r="BB190" s="119"/>
      <c r="BC190" s="119"/>
      <c r="BD190" s="119"/>
      <c r="BE190" s="119"/>
      <c r="BF190" s="119"/>
      <c r="BG190" s="119"/>
      <c r="BH190" s="119"/>
      <c r="BI190" s="119"/>
      <c r="BJ190" s="119"/>
      <c r="BK190" s="119"/>
      <c r="BL190" s="119"/>
      <c r="BM190" s="119"/>
      <c r="BN190" s="119"/>
      <c r="BO190" s="119"/>
    </row>
    <row r="191" spans="1:67" ht="15" customHeight="1" x14ac:dyDescent="0.2">
      <c r="B191" s="49"/>
      <c r="C191" s="50"/>
      <c r="F191" s="119"/>
      <c r="G191" s="119"/>
      <c r="J191" s="119"/>
      <c r="K191" s="119"/>
      <c r="L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119"/>
      <c r="AI191" s="119"/>
      <c r="AJ191" s="119"/>
      <c r="AK191" s="119"/>
      <c r="AL191" s="119"/>
      <c r="AM191" s="119"/>
      <c r="AN191" s="119"/>
      <c r="AO191" s="119"/>
      <c r="AP191" s="119"/>
      <c r="AQ191" s="119"/>
      <c r="AR191" s="119"/>
      <c r="AS191" s="119"/>
      <c r="AT191" s="119"/>
      <c r="AU191" s="119"/>
      <c r="AV191" s="119"/>
      <c r="AW191" s="119"/>
      <c r="AX191" s="119"/>
      <c r="AY191" s="119"/>
      <c r="AZ191" s="119"/>
      <c r="BA191" s="119"/>
      <c r="BB191" s="119"/>
      <c r="BC191" s="119"/>
      <c r="BD191" s="119"/>
      <c r="BE191" s="119"/>
      <c r="BF191" s="119"/>
      <c r="BG191" s="119"/>
      <c r="BH191" s="119"/>
      <c r="BI191" s="119"/>
      <c r="BJ191" s="119"/>
      <c r="BK191" s="119"/>
      <c r="BL191" s="119"/>
      <c r="BM191" s="119"/>
      <c r="BN191" s="119"/>
      <c r="BO191" s="119"/>
    </row>
    <row r="192" spans="1:67" ht="15" customHeight="1" x14ac:dyDescent="0.2">
      <c r="B192" s="49"/>
      <c r="C192" s="94" t="str">
        <f>C17</f>
        <v/>
      </c>
      <c r="D192" s="57" t="str">
        <f>IF(ISNUMBER($F$16),$F$16,"")</f>
        <v/>
      </c>
      <c r="E192" s="57" t="str">
        <f>IF(ISNUMBER($G$16),$G$16,"")</f>
        <v/>
      </c>
      <c r="F192" s="57" t="str">
        <f>IF(ISNUMBER($H$16),$H$16,"")</f>
        <v/>
      </c>
      <c r="K192" s="119"/>
      <c r="L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119"/>
      <c r="AI192" s="119"/>
      <c r="AJ192" s="119"/>
      <c r="AK192" s="119"/>
      <c r="AL192" s="119"/>
      <c r="AM192" s="119"/>
      <c r="AN192" s="119"/>
      <c r="AO192" s="119"/>
      <c r="AP192" s="119"/>
      <c r="AQ192" s="119"/>
      <c r="AR192" s="119"/>
      <c r="AS192" s="119"/>
      <c r="AT192" s="119"/>
      <c r="AU192" s="119"/>
      <c r="AV192" s="119"/>
      <c r="AW192" s="119"/>
      <c r="AX192" s="119"/>
      <c r="AY192" s="119"/>
      <c r="AZ192" s="119"/>
      <c r="BA192" s="119"/>
      <c r="BB192" s="119"/>
      <c r="BC192" s="119"/>
      <c r="BD192" s="119"/>
      <c r="BE192" s="119"/>
      <c r="BF192" s="119"/>
      <c r="BG192" s="119"/>
      <c r="BH192" s="119"/>
      <c r="BI192" s="119"/>
      <c r="BJ192" s="119"/>
      <c r="BK192" s="119"/>
      <c r="BL192" s="119"/>
      <c r="BM192" s="119"/>
      <c r="BN192" s="119"/>
      <c r="BO192" s="119"/>
    </row>
    <row r="193" spans="1:67" ht="15" customHeight="1" x14ac:dyDescent="0.2">
      <c r="B193" s="49"/>
      <c r="C193" s="207" t="s">
        <v>426</v>
      </c>
      <c r="D193" s="207" t="s">
        <v>302</v>
      </c>
      <c r="E193" s="207" t="s">
        <v>303</v>
      </c>
      <c r="F193" s="207" t="s">
        <v>424</v>
      </c>
      <c r="K193" s="119"/>
      <c r="L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19"/>
      <c r="BE193" s="119"/>
      <c r="BF193" s="119"/>
      <c r="BG193" s="119"/>
      <c r="BH193" s="119"/>
      <c r="BI193" s="119"/>
      <c r="BJ193" s="119"/>
      <c r="BK193" s="119"/>
      <c r="BL193" s="119"/>
      <c r="BM193" s="119"/>
      <c r="BN193" s="119"/>
      <c r="BO193" s="119"/>
    </row>
    <row r="194" spans="1:67" ht="15" customHeight="1" x14ac:dyDescent="0.2">
      <c r="B194" s="49"/>
      <c r="C194" s="57" t="s">
        <v>279</v>
      </c>
      <c r="D194" s="57" t="s">
        <v>279</v>
      </c>
      <c r="E194" s="57" t="s">
        <v>279</v>
      </c>
      <c r="F194" s="57" t="s">
        <v>279</v>
      </c>
      <c r="K194" s="119"/>
      <c r="L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119"/>
      <c r="AI194" s="119"/>
      <c r="AJ194" s="119"/>
      <c r="AK194" s="119"/>
      <c r="AL194" s="119"/>
      <c r="AM194" s="119"/>
      <c r="AN194" s="119"/>
      <c r="AO194" s="119"/>
      <c r="AP194" s="119"/>
      <c r="AQ194" s="119"/>
      <c r="AR194" s="119"/>
      <c r="AS194" s="119"/>
      <c r="AT194" s="119"/>
      <c r="AU194" s="119"/>
      <c r="AV194" s="119"/>
      <c r="AW194" s="119"/>
      <c r="AX194" s="119"/>
      <c r="AY194" s="119"/>
      <c r="AZ194" s="119"/>
      <c r="BA194" s="119"/>
      <c r="BB194" s="119"/>
      <c r="BC194" s="119"/>
      <c r="BD194" s="119"/>
      <c r="BE194" s="119"/>
      <c r="BF194" s="119"/>
      <c r="BG194" s="119"/>
      <c r="BH194" s="119"/>
      <c r="BI194" s="119"/>
      <c r="BJ194" s="119"/>
      <c r="BK194" s="119"/>
      <c r="BL194" s="119"/>
      <c r="BM194" s="119"/>
      <c r="BN194" s="119"/>
      <c r="BO194" s="119"/>
    </row>
    <row r="195" spans="1:67" ht="15" customHeight="1" x14ac:dyDescent="0.2">
      <c r="B195" s="49"/>
      <c r="C195" s="92" t="e">
        <f>SUMIFS($T$174:$T$189,$N$174:$N$189,$C$192)</f>
        <v>#VALUE!</v>
      </c>
      <c r="D195" s="92" t="e">
        <f>SUMIFS($T$174:$T$189,$N$174:$N$189,$D$192)</f>
        <v>#VALUE!</v>
      </c>
      <c r="E195" s="92" t="e">
        <f>SUMIFS($T$174:$T$189,$N$174:$N$189,$E$192)</f>
        <v>#VALUE!</v>
      </c>
      <c r="F195" s="92" t="e">
        <f>SUMIFS($T$174:$T$189,$N$174:$N$189,$F$192)</f>
        <v>#VALUE!</v>
      </c>
      <c r="G195" s="208" t="s">
        <v>393</v>
      </c>
      <c r="K195" s="119"/>
      <c r="L195" s="119"/>
      <c r="N195" s="119"/>
      <c r="O195" s="119"/>
      <c r="P195" s="119"/>
      <c r="Q195" s="119"/>
      <c r="R195" s="119"/>
      <c r="S195" s="119"/>
      <c r="T195" s="119"/>
      <c r="U195" s="119"/>
      <c r="V195" s="119"/>
      <c r="W195" s="119"/>
      <c r="X195" s="119"/>
      <c r="Y195" s="119"/>
      <c r="Z195" s="119"/>
      <c r="AA195" s="119"/>
      <c r="AB195" s="119"/>
      <c r="AC195" s="119"/>
      <c r="AD195" s="119"/>
      <c r="AE195" s="119"/>
      <c r="AF195" s="119"/>
      <c r="AG195" s="119"/>
      <c r="AH195" s="119"/>
      <c r="AI195" s="119"/>
      <c r="AJ195" s="119"/>
      <c r="AK195" s="119"/>
      <c r="AL195" s="119"/>
      <c r="AM195" s="119"/>
      <c r="AN195" s="119"/>
      <c r="AO195" s="119"/>
      <c r="AP195" s="119"/>
      <c r="AQ195" s="119"/>
      <c r="AR195" s="119"/>
      <c r="AS195" s="119"/>
      <c r="AT195" s="119"/>
      <c r="AU195" s="119"/>
      <c r="AV195" s="119"/>
      <c r="AW195" s="119"/>
      <c r="AX195" s="119"/>
      <c r="AY195" s="119"/>
      <c r="AZ195" s="119"/>
      <c r="BA195" s="119"/>
      <c r="BB195" s="119"/>
      <c r="BC195" s="119"/>
      <c r="BD195" s="119"/>
      <c r="BE195" s="119"/>
      <c r="BF195" s="119"/>
      <c r="BG195" s="119"/>
      <c r="BH195" s="119"/>
      <c r="BI195" s="119"/>
      <c r="BJ195" s="119"/>
      <c r="BK195" s="119"/>
      <c r="BL195" s="119"/>
      <c r="BM195" s="119"/>
      <c r="BN195" s="119"/>
      <c r="BO195" s="119"/>
    </row>
    <row r="196" spans="1:67" ht="15" customHeight="1" x14ac:dyDescent="0.2">
      <c r="B196" s="49"/>
      <c r="C196" s="49"/>
      <c r="D196" s="49"/>
      <c r="E196" s="49"/>
      <c r="K196" s="119"/>
      <c r="L196" s="119"/>
      <c r="N196" s="119"/>
      <c r="O196" s="119"/>
      <c r="P196" s="119"/>
      <c r="Q196" s="119"/>
      <c r="R196" s="119"/>
      <c r="S196" s="119"/>
      <c r="T196" s="119"/>
      <c r="U196" s="119"/>
      <c r="V196" s="119"/>
      <c r="W196" s="119"/>
      <c r="X196" s="119"/>
      <c r="Y196" s="119"/>
      <c r="Z196" s="119"/>
      <c r="AA196" s="119"/>
      <c r="AB196" s="119"/>
      <c r="AC196" s="119"/>
      <c r="AD196" s="119"/>
      <c r="AE196" s="119"/>
      <c r="AF196" s="119"/>
      <c r="AG196" s="119"/>
      <c r="AH196" s="119"/>
      <c r="AI196" s="119"/>
      <c r="AJ196" s="119"/>
      <c r="AK196" s="119"/>
      <c r="AL196" s="119"/>
      <c r="AM196" s="119"/>
      <c r="AN196" s="119"/>
      <c r="AO196" s="119"/>
      <c r="AP196" s="119"/>
      <c r="AQ196" s="119"/>
      <c r="AR196" s="119"/>
      <c r="AS196" s="119"/>
      <c r="AT196" s="119"/>
      <c r="AU196" s="119"/>
      <c r="AV196" s="119"/>
      <c r="AW196" s="119"/>
      <c r="AX196" s="119"/>
      <c r="AY196" s="119"/>
      <c r="AZ196" s="119"/>
      <c r="BA196" s="119"/>
      <c r="BB196" s="119"/>
      <c r="BC196" s="119"/>
      <c r="BD196" s="119"/>
      <c r="BE196" s="119"/>
      <c r="BF196" s="119"/>
      <c r="BG196" s="119"/>
      <c r="BH196" s="119"/>
      <c r="BI196" s="119"/>
      <c r="BJ196" s="119"/>
      <c r="BK196" s="119"/>
      <c r="BL196" s="119"/>
      <c r="BM196" s="119"/>
      <c r="BN196" s="119"/>
      <c r="BO196" s="119"/>
    </row>
    <row r="197" spans="1:67" ht="15" customHeight="1" x14ac:dyDescent="0.2">
      <c r="B197" s="49"/>
      <c r="C197" s="50"/>
      <c r="E197" s="209" t="s">
        <v>394</v>
      </c>
      <c r="F197" s="93" t="e">
        <f>SUM(C195:F195)</f>
        <v>#VALUE!</v>
      </c>
      <c r="G197" s="119"/>
      <c r="J197" s="119"/>
      <c r="K197" s="119"/>
      <c r="L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119"/>
      <c r="AI197" s="119"/>
      <c r="AJ197" s="119"/>
      <c r="AK197" s="119"/>
      <c r="AL197" s="119"/>
      <c r="AM197" s="119"/>
      <c r="AN197" s="119"/>
      <c r="AO197" s="119"/>
      <c r="AP197" s="119"/>
      <c r="AQ197" s="119"/>
      <c r="AR197" s="119"/>
      <c r="AS197" s="119"/>
      <c r="AT197" s="119"/>
      <c r="AU197" s="119"/>
      <c r="AV197" s="119"/>
      <c r="AW197" s="119"/>
      <c r="AX197" s="119"/>
      <c r="AY197" s="119"/>
      <c r="AZ197" s="119"/>
      <c r="BA197" s="119"/>
      <c r="BB197" s="119"/>
      <c r="BC197" s="119"/>
      <c r="BD197" s="119"/>
      <c r="BE197" s="119"/>
      <c r="BF197" s="119"/>
      <c r="BG197" s="119"/>
      <c r="BH197" s="119"/>
      <c r="BI197" s="119"/>
      <c r="BJ197" s="119"/>
      <c r="BK197" s="119"/>
      <c r="BL197" s="119"/>
      <c r="BM197" s="119"/>
      <c r="BN197" s="119"/>
      <c r="BO197" s="119"/>
    </row>
    <row r="198" spans="1:67" ht="15" customHeight="1" x14ac:dyDescent="0.2">
      <c r="B198" s="49"/>
      <c r="C198" s="50"/>
      <c r="F198" s="119"/>
      <c r="G198" s="119"/>
      <c r="J198" s="119"/>
      <c r="K198" s="119"/>
      <c r="L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119"/>
      <c r="AI198" s="119"/>
      <c r="AJ198" s="119"/>
      <c r="AK198" s="119"/>
      <c r="AL198" s="119"/>
      <c r="AM198" s="119"/>
      <c r="AN198" s="119"/>
      <c r="AO198" s="119"/>
      <c r="AP198" s="119"/>
      <c r="AQ198" s="119"/>
      <c r="AR198" s="119"/>
      <c r="AS198" s="119"/>
      <c r="AT198" s="119"/>
      <c r="AU198" s="119"/>
      <c r="AV198" s="119"/>
      <c r="AW198" s="119"/>
      <c r="AX198" s="119"/>
      <c r="AY198" s="119"/>
      <c r="AZ198" s="119"/>
      <c r="BA198" s="119"/>
      <c r="BB198" s="119"/>
      <c r="BC198" s="119"/>
      <c r="BD198" s="119"/>
      <c r="BE198" s="119"/>
      <c r="BF198" s="119"/>
      <c r="BG198" s="119"/>
      <c r="BH198" s="119"/>
      <c r="BI198" s="119"/>
      <c r="BJ198" s="119"/>
      <c r="BK198" s="119"/>
      <c r="BL198" s="119"/>
      <c r="BM198" s="119"/>
      <c r="BN198" s="119"/>
      <c r="BO198" s="119"/>
    </row>
    <row r="199" spans="1:67" x14ac:dyDescent="0.2">
      <c r="A199" s="126" t="s">
        <v>286</v>
      </c>
      <c r="B199" s="49"/>
      <c r="C199" s="50"/>
      <c r="D199" s="49"/>
      <c r="E199" s="49"/>
      <c r="L199" s="119"/>
      <c r="N199" s="119"/>
      <c r="O199" s="119"/>
      <c r="P199" s="119"/>
      <c r="Q199" s="119"/>
      <c r="R199" s="119"/>
      <c r="S199" s="119"/>
      <c r="T199" s="119"/>
      <c r="U199" s="119"/>
      <c r="V199" s="119"/>
      <c r="W199" s="119"/>
      <c r="X199" s="119"/>
      <c r="Y199" s="119"/>
      <c r="Z199" s="119"/>
      <c r="AA199" s="119"/>
      <c r="AB199" s="119"/>
      <c r="AC199" s="119"/>
      <c r="AD199" s="119"/>
      <c r="AE199" s="119"/>
      <c r="AF199" s="119"/>
      <c r="AG199" s="119"/>
      <c r="AH199" s="119"/>
      <c r="AI199" s="119"/>
      <c r="AJ199" s="119"/>
      <c r="AK199" s="119"/>
      <c r="AL199" s="119"/>
      <c r="AM199" s="119"/>
      <c r="AN199" s="119"/>
      <c r="AO199" s="119"/>
      <c r="AP199" s="119"/>
      <c r="AQ199" s="119"/>
      <c r="AR199" s="119"/>
      <c r="AS199" s="119"/>
      <c r="AT199" s="119"/>
      <c r="AU199" s="119"/>
      <c r="AV199" s="119"/>
      <c r="AW199" s="119"/>
      <c r="AX199" s="119"/>
      <c r="AY199" s="119"/>
      <c r="AZ199" s="119"/>
      <c r="BA199" s="119"/>
      <c r="BB199" s="119"/>
      <c r="BC199" s="119"/>
      <c r="BD199" s="119"/>
      <c r="BE199" s="119"/>
      <c r="BF199" s="119"/>
      <c r="BG199" s="119"/>
      <c r="BH199" s="119"/>
      <c r="BI199" s="119"/>
      <c r="BJ199" s="119"/>
      <c r="BK199" s="119"/>
      <c r="BL199" s="119"/>
      <c r="BM199" s="119"/>
      <c r="BN199" s="119"/>
      <c r="BO199" s="119"/>
    </row>
    <row r="200" spans="1:67" ht="15" customHeight="1" x14ac:dyDescent="0.2">
      <c r="A200" s="55"/>
      <c r="B200" s="49"/>
      <c r="C200" s="50"/>
      <c r="D200" s="49"/>
      <c r="E200" s="49"/>
      <c r="L200" s="119"/>
      <c r="N200" s="119"/>
      <c r="O200" s="119"/>
      <c r="P200" s="119"/>
      <c r="Q200" s="119"/>
      <c r="R200" s="119"/>
      <c r="S200" s="119"/>
      <c r="T200" s="119"/>
      <c r="U200" s="119"/>
      <c r="V200" s="129" t="s">
        <v>287</v>
      </c>
      <c r="W200" s="130" t="s">
        <v>288</v>
      </c>
      <c r="X200" s="131"/>
      <c r="Y200" s="131"/>
      <c r="Z200" s="132"/>
      <c r="AA200" s="119"/>
      <c r="AB200" s="119"/>
      <c r="AC200" s="119"/>
      <c r="AD200" s="119"/>
      <c r="AE200" s="119"/>
      <c r="AF200" s="119"/>
      <c r="AG200" s="119"/>
      <c r="AH200" s="119"/>
      <c r="AI200" s="119"/>
      <c r="AJ200" s="119"/>
      <c r="AK200" s="119"/>
      <c r="AL200" s="119"/>
      <c r="AM200" s="119"/>
      <c r="AN200" s="119"/>
      <c r="AO200" s="119"/>
      <c r="AP200" s="119"/>
      <c r="AQ200" s="119"/>
      <c r="AR200" s="119"/>
      <c r="AS200" s="119"/>
      <c r="AT200" s="119"/>
      <c r="AU200" s="119"/>
      <c r="AV200" s="119"/>
      <c r="AW200" s="119"/>
      <c r="AX200" s="119"/>
      <c r="AY200" s="119"/>
      <c r="AZ200" s="119"/>
      <c r="BA200" s="119"/>
      <c r="BB200" s="119"/>
      <c r="BC200" s="119"/>
      <c r="BD200" s="119"/>
      <c r="BE200" s="119"/>
      <c r="BF200" s="119"/>
      <c r="BG200" s="119"/>
      <c r="BH200" s="119"/>
      <c r="BI200" s="119"/>
      <c r="BJ200" s="119"/>
      <c r="BK200" s="119"/>
      <c r="BL200" s="119"/>
      <c r="BM200" s="119"/>
      <c r="BN200" s="119"/>
      <c r="BO200" s="119"/>
    </row>
    <row r="201" spans="1:67" ht="14.25" x14ac:dyDescent="0.2">
      <c r="B201" s="56" t="s">
        <v>47</v>
      </c>
      <c r="C201" s="57" t="s">
        <v>276</v>
      </c>
      <c r="D201" s="57" t="s">
        <v>289</v>
      </c>
      <c r="E201" s="57" t="s">
        <v>277</v>
      </c>
      <c r="F201" s="57" t="s">
        <v>290</v>
      </c>
      <c r="G201" s="56" t="s">
        <v>278</v>
      </c>
      <c r="H201" s="56" t="s">
        <v>291</v>
      </c>
      <c r="I201" s="57" t="s">
        <v>279</v>
      </c>
      <c r="J201" s="57" t="s">
        <v>292</v>
      </c>
      <c r="N201" s="56" t="s">
        <v>66</v>
      </c>
      <c r="O201" s="56" t="s">
        <v>280</v>
      </c>
      <c r="P201" s="56" t="s">
        <v>293</v>
      </c>
      <c r="Q201" s="56" t="s">
        <v>294</v>
      </c>
      <c r="R201" s="56" t="s">
        <v>295</v>
      </c>
      <c r="S201" s="56" t="s">
        <v>281</v>
      </c>
      <c r="T201" s="56" t="s">
        <v>282</v>
      </c>
      <c r="U201" s="56" t="s">
        <v>296</v>
      </c>
      <c r="V201" s="56" t="s">
        <v>297</v>
      </c>
      <c r="W201" s="56" t="s">
        <v>298</v>
      </c>
      <c r="X201" s="56" t="s">
        <v>299</v>
      </c>
      <c r="Y201" s="56" t="s">
        <v>300</v>
      </c>
      <c r="Z201" s="56" t="s">
        <v>301</v>
      </c>
      <c r="AA201" s="119"/>
      <c r="AB201" s="119"/>
      <c r="AC201" s="119"/>
      <c r="AD201" s="119"/>
      <c r="AE201" s="119"/>
      <c r="AF201" s="119"/>
      <c r="AG201" s="119"/>
      <c r="AH201" s="119"/>
      <c r="AI201" s="119"/>
      <c r="AJ201" s="119"/>
      <c r="AK201" s="119"/>
      <c r="AL201" s="119"/>
      <c r="AM201" s="119"/>
      <c r="AN201" s="119"/>
      <c r="AO201" s="119"/>
      <c r="AP201" s="119"/>
      <c r="AQ201" s="119"/>
      <c r="AR201" s="119"/>
      <c r="AS201" s="119"/>
      <c r="AT201" s="119"/>
      <c r="AU201" s="119"/>
      <c r="AV201" s="119"/>
      <c r="AW201" s="119"/>
      <c r="AX201" s="119"/>
      <c r="AY201" s="119"/>
      <c r="AZ201" s="119"/>
      <c r="BA201" s="119"/>
      <c r="BB201" s="119"/>
      <c r="BC201" s="119"/>
      <c r="BD201" s="119"/>
      <c r="BE201" s="119"/>
      <c r="BF201" s="119"/>
      <c r="BG201" s="119"/>
      <c r="BH201" s="119"/>
      <c r="BI201" s="119"/>
      <c r="BJ201" s="119"/>
      <c r="BK201" s="119"/>
      <c r="BL201" s="119"/>
      <c r="BM201" s="119"/>
      <c r="BN201" s="119"/>
      <c r="BO201" s="119"/>
    </row>
    <row r="202" spans="1:67" x14ac:dyDescent="0.2">
      <c r="A202" s="49">
        <v>1</v>
      </c>
      <c r="B202" s="197" t="str">
        <f>IF('2. Estimación absorción total'!D39="","",'2. Estimación absorción total'!D39)</f>
        <v/>
      </c>
      <c r="C202" s="198" t="str">
        <f>IF(ISNUMBER('2. Estimación absorción total'!E39),'2. Estimación absorción total'!E39,"")</f>
        <v/>
      </c>
      <c r="D202" s="201" t="str">
        <f>IF(ISNUMBER('2. Estimación absorción total'!F39),'2. Estimación absorción total'!F39,"")</f>
        <v/>
      </c>
      <c r="E202" s="201" t="str">
        <f>IF(ISNUMBER('2. Estimación absorción total'!H39),'2. Estimación absorción total'!H39,"")</f>
        <v/>
      </c>
      <c r="F202" s="201" t="str">
        <f>IF(ISNUMBER('2. Estimación absorción total'!G39),'2. Estimación absorción total'!G39,"")</f>
        <v/>
      </c>
      <c r="G202" s="199" t="str">
        <f t="shared" ref="G202:G216" si="20">IF(ISNUMBER(V202),V202,"")</f>
        <v/>
      </c>
      <c r="H202" s="199" t="str">
        <f t="shared" ref="H202:H216" si="21">IF(ISNUMBER(W202),W202,"")</f>
        <v/>
      </c>
      <c r="I202" s="200" t="str">
        <f>IF(ISNUMBER(H202*E202),H202*E202,"")</f>
        <v/>
      </c>
      <c r="J202" s="200" t="str">
        <f>IF(ISNUMBER(I202/F202),I202/F202,"")</f>
        <v/>
      </c>
      <c r="N202" s="127" t="str">
        <f t="shared" ref="N202:N216" si="22">C202</f>
        <v/>
      </c>
      <c r="O202" s="127" t="str">
        <f>IF(ISNUMBER(N202),N202-$C$17,"")</f>
        <v/>
      </c>
      <c r="P202" s="116" t="e">
        <f t="shared" ref="P202:P216" si="23">IF((VLOOKUP($B202,Tabla_datos_absorciones_por_edades,2,0)*($D202-O202)/20)&gt;0,(VLOOKUP($B202,Tabla_datos_absorciones_por_edades,2,0)*($D202-O202)/20),0)</f>
        <v>#N/A</v>
      </c>
      <c r="Q202" s="116" t="e">
        <f t="shared" ref="Q202:Q216" si="24">IF((VLOOKUP($B202,Tabla_datos_absorciones_por_edades,2,0)+($D202-O202-20)*((VLOOKUP($B202,Tabla_datos_absorciones_por_edades,3,0)-VLOOKUP($B202,Tabla_datos_absorciones_por_edades,2,0))/5))&gt;0,(VLOOKUP($B202,Tabla_datos_absorciones_por_edades,2,0)+($D202-O202-20)*((VLOOKUP($B202,Tabla_datos_absorciones_por_edades,3,0)-VLOOKUP($B202,Tabla_datos_absorciones_por_edades,2,0))/5)),0)</f>
        <v>#N/A</v>
      </c>
      <c r="R202" s="116" t="e">
        <f t="shared" ref="R202:R216" si="25">IF((VLOOKUP($B202,Tabla_datos_absorciones_por_edades,3,0)+($D202-O202-25)*((VLOOKUP($B202,Tabla_datos_absorciones_por_edades,4,0)-VLOOKUP($B202,Tabla_datos_absorciones_por_edades,3,0))/5)&gt;0),(VLOOKUP($B202,Tabla_datos_absorciones_por_edades,3,0)+($D202-O202-25)*((VLOOKUP($B202,Tabla_datos_absorciones_por_edades,4,0)-VLOOKUP($B202,Tabla_datos_absorciones_por_edades,3,0))/5)),0)</f>
        <v>#N/A</v>
      </c>
      <c r="S202" s="116" t="e">
        <f t="shared" ref="S202:S216" si="26">IF((VLOOKUP($B202,Tabla_datos_absorciones_por_edades,4,0)+($D202-O202-30)*((VLOOKUP($B202,Tabla_datos_absorciones_por_edades,5,0)-VLOOKUP($B202,Tabla_datos_absorciones_por_edades,4,0))/5)&gt;0),(VLOOKUP($B202,Tabla_datos_absorciones_por_edades,4,0)+($D202-O202-30)*((VLOOKUP($B202,Tabla_datos_absorciones_por_edades,5,0)-VLOOKUP($B202,Tabla_datos_absorciones_por_edades,4,0))/5)),0)</f>
        <v>#N/A</v>
      </c>
      <c r="T202" s="116" t="e">
        <f t="shared" ref="T202:T216" si="27">IF((VLOOKUP(B202,Tabla_datos_absorciones_por_edades,5,0)+($D202-O202-35)*((VLOOKUP($B202,Tabla_datos_absorciones_por_edades,6,0)-VLOOKUP($B202,Tabla_datos_absorciones_por_edades,5,0))/5)&gt;0),(VLOOKUP($B202,Tabla_datos_absorciones_por_edades,5,0)+($D202-O202-35)*((VLOOKUP($B202,Tabla_datos_absorciones_por_edades,6,0)-VLOOKUP($B202,Tabla_datos_absorciones_por_edades,5,0))/5)),0)</f>
        <v>#N/A</v>
      </c>
      <c r="U202" s="116" t="e">
        <f t="shared" ref="U202:U216" si="28">IF((VLOOKUP($B202,Tabla_datos_absorciones_por_edades,6,0)*($D202-O202)/40)&gt;0,(VLOOKUP($B202,Tabla_datos_absorciones_por_edades,6,0)*($D202-O202)/40),0)</f>
        <v>#N/A</v>
      </c>
      <c r="V202" s="128" t="e">
        <f t="shared" ref="V202:V216" si="29">IF($D202-O202&lt;20,P202,IF(OR($D202-O202=20,AND($D202-O202&lt;25,$D202-O202&gt;20)),Q202,IF(OR($D202-O202=25,AND($D202-O202&lt;30,$D202-O202&gt;25)),R202,IF(OR($D202-O202=30,AND($D202-O202&lt;35,$D202-O202&gt;30)),S202,IF(OR($D202-O202=35,AND($D202-O202&lt;40,$D202-O202&gt;35)),T202,U202)))))</f>
        <v>#VALUE!</v>
      </c>
      <c r="W202" s="128" t="e">
        <f>V202/2</f>
        <v>#VALUE!</v>
      </c>
      <c r="X202" s="115" t="e">
        <f t="shared" ref="X202:X216" si="30">(W202*$E202)/$F202</f>
        <v>#VALUE!</v>
      </c>
      <c r="Y202" s="115" t="e">
        <f t="shared" ref="Y202:Y216" si="31">W202*$E202</f>
        <v>#VALUE!</v>
      </c>
      <c r="Z202" s="117" t="e">
        <f t="shared" ref="Z202:Z216" si="32">Y202/$F202</f>
        <v>#VALUE!</v>
      </c>
      <c r="AA202" s="119"/>
      <c r="AB202" s="119"/>
      <c r="AC202" s="119"/>
      <c r="AD202" s="119"/>
      <c r="AE202" s="119"/>
      <c r="AF202" s="119"/>
      <c r="AG202" s="119"/>
      <c r="AH202" s="119"/>
      <c r="AI202" s="119"/>
      <c r="AJ202" s="119"/>
      <c r="AK202" s="119"/>
      <c r="AL202" s="119"/>
      <c r="AM202" s="119"/>
      <c r="AN202" s="119"/>
      <c r="AO202" s="119"/>
      <c r="AP202" s="119"/>
      <c r="AQ202" s="119"/>
      <c r="AR202" s="119"/>
      <c r="AS202" s="119"/>
      <c r="AT202" s="119"/>
      <c r="AU202" s="119"/>
      <c r="AV202" s="119"/>
      <c r="AW202" s="119"/>
      <c r="AX202" s="119"/>
      <c r="AY202" s="119"/>
      <c r="AZ202" s="119"/>
      <c r="BA202" s="119"/>
      <c r="BB202" s="119"/>
      <c r="BC202" s="119"/>
      <c r="BD202" s="119"/>
      <c r="BE202" s="119"/>
      <c r="BF202" s="119"/>
      <c r="BG202" s="119"/>
      <c r="BH202" s="119"/>
      <c r="BI202" s="119"/>
      <c r="BJ202" s="119"/>
      <c r="BK202" s="119"/>
      <c r="BL202" s="119"/>
      <c r="BM202" s="119"/>
      <c r="BN202" s="119"/>
      <c r="BO202" s="119"/>
    </row>
    <row r="203" spans="1:67" x14ac:dyDescent="0.2">
      <c r="A203" s="49">
        <v>2</v>
      </c>
      <c r="B203" s="197" t="str">
        <f>IF('2. Estimación absorción total'!D40="","",'2. Estimación absorción total'!D40)</f>
        <v/>
      </c>
      <c r="C203" s="198" t="str">
        <f>IF(ISNUMBER('2. Estimación absorción total'!E40),'2. Estimación absorción total'!E40,"")</f>
        <v/>
      </c>
      <c r="D203" s="201" t="str">
        <f>IF(ISNUMBER('2. Estimación absorción total'!F40),'2. Estimación absorción total'!F40,"")</f>
        <v/>
      </c>
      <c r="E203" s="201" t="str">
        <f>IF(ISNUMBER('2. Estimación absorción total'!H40),'2. Estimación absorción total'!H40,"")</f>
        <v/>
      </c>
      <c r="F203" s="201" t="str">
        <f>IF(ISNUMBER('2. Estimación absorción total'!G40),'2. Estimación absorción total'!G40,"")</f>
        <v/>
      </c>
      <c r="G203" s="199" t="str">
        <f t="shared" si="20"/>
        <v/>
      </c>
      <c r="H203" s="199" t="str">
        <f t="shared" si="21"/>
        <v/>
      </c>
      <c r="I203" s="200" t="str">
        <f t="shared" ref="I203:I216" si="33">IF(ISNUMBER(H203*E203),H203*E203,"")</f>
        <v/>
      </c>
      <c r="J203" s="200" t="str">
        <f t="shared" ref="J203:J216" si="34">IF(ISNUMBER(I203/F203),I203/F203,"")</f>
        <v/>
      </c>
      <c r="N203" s="127" t="str">
        <f t="shared" si="22"/>
        <v/>
      </c>
      <c r="O203" s="127" t="str">
        <f t="shared" ref="O203:O216" si="35">IF(ISNUMBER(N203),N203-$C$17,"")</f>
        <v/>
      </c>
      <c r="P203" s="116" t="e">
        <f t="shared" si="23"/>
        <v>#N/A</v>
      </c>
      <c r="Q203" s="116" t="e">
        <f t="shared" si="24"/>
        <v>#N/A</v>
      </c>
      <c r="R203" s="116" t="e">
        <f t="shared" si="25"/>
        <v>#N/A</v>
      </c>
      <c r="S203" s="116" t="e">
        <f t="shared" si="26"/>
        <v>#N/A</v>
      </c>
      <c r="T203" s="116" t="e">
        <f t="shared" si="27"/>
        <v>#N/A</v>
      </c>
      <c r="U203" s="116" t="e">
        <f t="shared" si="28"/>
        <v>#N/A</v>
      </c>
      <c r="V203" s="128" t="e">
        <f t="shared" si="29"/>
        <v>#VALUE!</v>
      </c>
      <c r="W203" s="128" t="e">
        <f>V203/2</f>
        <v>#VALUE!</v>
      </c>
      <c r="X203" s="115" t="e">
        <f t="shared" si="30"/>
        <v>#VALUE!</v>
      </c>
      <c r="Y203" s="115" t="e">
        <f t="shared" si="31"/>
        <v>#VALUE!</v>
      </c>
      <c r="Z203" s="117" t="e">
        <f t="shared" si="32"/>
        <v>#VALUE!</v>
      </c>
      <c r="AA203" s="119"/>
      <c r="AB203" s="119"/>
      <c r="AC203" s="119"/>
      <c r="AD203" s="119"/>
      <c r="AE203" s="119"/>
      <c r="AF203" s="119"/>
      <c r="AG203" s="119"/>
      <c r="AH203" s="119"/>
      <c r="AI203" s="119"/>
      <c r="AJ203" s="119"/>
      <c r="AK203" s="119"/>
      <c r="AL203" s="119"/>
      <c r="AM203" s="119"/>
      <c r="AN203" s="119"/>
      <c r="AO203" s="119"/>
      <c r="AP203" s="119"/>
      <c r="AQ203" s="119"/>
      <c r="AR203" s="119"/>
      <c r="AS203" s="119"/>
      <c r="AT203" s="119"/>
      <c r="AU203" s="119"/>
      <c r="AV203" s="119"/>
      <c r="AW203" s="119"/>
      <c r="AX203" s="119"/>
      <c r="AY203" s="119"/>
      <c r="AZ203" s="119"/>
      <c r="BA203" s="119"/>
      <c r="BB203" s="119"/>
      <c r="BC203" s="119"/>
      <c r="BD203" s="119"/>
      <c r="BE203" s="119"/>
      <c r="BF203" s="119"/>
      <c r="BG203" s="119"/>
      <c r="BH203" s="119"/>
      <c r="BI203" s="119"/>
      <c r="BJ203" s="119"/>
      <c r="BK203" s="119"/>
      <c r="BL203" s="119"/>
      <c r="BM203" s="119"/>
      <c r="BN203" s="119"/>
      <c r="BO203" s="119"/>
    </row>
    <row r="204" spans="1:67" x14ac:dyDescent="0.2">
      <c r="A204" s="49">
        <v>3</v>
      </c>
      <c r="B204" s="197" t="str">
        <f>IF('2. Estimación absorción total'!D41="","",'2. Estimación absorción total'!D41)</f>
        <v/>
      </c>
      <c r="C204" s="198" t="str">
        <f>IF(ISNUMBER('2. Estimación absorción total'!E41),'2. Estimación absorción total'!E41,"")</f>
        <v/>
      </c>
      <c r="D204" s="201" t="str">
        <f>IF(ISNUMBER('2. Estimación absorción total'!F41),'2. Estimación absorción total'!F41,"")</f>
        <v/>
      </c>
      <c r="E204" s="201" t="str">
        <f>IF(ISNUMBER('2. Estimación absorción total'!H41),'2. Estimación absorción total'!H41,"")</f>
        <v/>
      </c>
      <c r="F204" s="201" t="str">
        <f>IF(ISNUMBER('2. Estimación absorción total'!G41),'2. Estimación absorción total'!G41,"")</f>
        <v/>
      </c>
      <c r="G204" s="199" t="str">
        <f t="shared" si="20"/>
        <v/>
      </c>
      <c r="H204" s="199" t="str">
        <f t="shared" si="21"/>
        <v/>
      </c>
      <c r="I204" s="200" t="str">
        <f t="shared" si="33"/>
        <v/>
      </c>
      <c r="J204" s="200" t="str">
        <f t="shared" si="34"/>
        <v/>
      </c>
      <c r="N204" s="127" t="str">
        <f t="shared" si="22"/>
        <v/>
      </c>
      <c r="O204" s="127" t="str">
        <f t="shared" si="35"/>
        <v/>
      </c>
      <c r="P204" s="116" t="e">
        <f t="shared" si="23"/>
        <v>#N/A</v>
      </c>
      <c r="Q204" s="116" t="e">
        <f t="shared" si="24"/>
        <v>#N/A</v>
      </c>
      <c r="R204" s="116" t="e">
        <f t="shared" si="25"/>
        <v>#N/A</v>
      </c>
      <c r="S204" s="116" t="e">
        <f t="shared" si="26"/>
        <v>#N/A</v>
      </c>
      <c r="T204" s="116" t="e">
        <f t="shared" si="27"/>
        <v>#N/A</v>
      </c>
      <c r="U204" s="116" t="e">
        <f t="shared" si="28"/>
        <v>#N/A</v>
      </c>
      <c r="V204" s="128" t="e">
        <f t="shared" si="29"/>
        <v>#VALUE!</v>
      </c>
      <c r="W204" s="128" t="e">
        <f>V204/2</f>
        <v>#VALUE!</v>
      </c>
      <c r="X204" s="115" t="e">
        <f t="shared" si="30"/>
        <v>#VALUE!</v>
      </c>
      <c r="Y204" s="115" t="e">
        <f t="shared" si="31"/>
        <v>#VALUE!</v>
      </c>
      <c r="Z204" s="117" t="e">
        <f t="shared" si="32"/>
        <v>#VALUE!</v>
      </c>
      <c r="AA204" s="119"/>
      <c r="AB204" s="119"/>
      <c r="AC204" s="119"/>
      <c r="AD204" s="119"/>
      <c r="AE204" s="119"/>
      <c r="AF204" s="119"/>
      <c r="AG204" s="119"/>
      <c r="AH204" s="119"/>
      <c r="AI204" s="119"/>
      <c r="AJ204" s="119"/>
      <c r="AK204" s="119"/>
      <c r="AL204" s="119"/>
      <c r="AM204" s="119"/>
      <c r="AN204" s="119"/>
      <c r="AO204" s="119"/>
      <c r="AP204" s="119"/>
      <c r="AQ204" s="119"/>
      <c r="AR204" s="119"/>
      <c r="AS204" s="119"/>
      <c r="AT204" s="119"/>
      <c r="AU204" s="119"/>
      <c r="AV204" s="119"/>
      <c r="AW204" s="119"/>
      <c r="AX204" s="119"/>
      <c r="AY204" s="119"/>
      <c r="AZ204" s="119"/>
      <c r="BA204" s="119"/>
      <c r="BB204" s="119"/>
      <c r="BC204" s="119"/>
      <c r="BD204" s="119"/>
      <c r="BE204" s="119"/>
      <c r="BF204" s="119"/>
      <c r="BG204" s="119"/>
      <c r="BH204" s="119"/>
      <c r="BI204" s="119"/>
      <c r="BJ204" s="119"/>
      <c r="BK204" s="119"/>
      <c r="BL204" s="119"/>
      <c r="BM204" s="119"/>
      <c r="BN204" s="119"/>
      <c r="BO204" s="119"/>
    </row>
    <row r="205" spans="1:67" x14ac:dyDescent="0.2">
      <c r="A205" s="49">
        <v>4</v>
      </c>
      <c r="B205" s="197" t="str">
        <f>IF('2. Estimación absorción total'!D42="","",'2. Estimación absorción total'!D42)</f>
        <v/>
      </c>
      <c r="C205" s="198" t="str">
        <f>IF(ISNUMBER('2. Estimación absorción total'!E42),'2. Estimación absorción total'!E42,"")</f>
        <v/>
      </c>
      <c r="D205" s="201" t="str">
        <f>IF(ISNUMBER('2. Estimación absorción total'!F42),'2. Estimación absorción total'!F42,"")</f>
        <v/>
      </c>
      <c r="E205" s="201" t="str">
        <f>IF(ISNUMBER('2. Estimación absorción total'!H42),'2. Estimación absorción total'!H42,"")</f>
        <v/>
      </c>
      <c r="F205" s="201" t="str">
        <f>IF(ISNUMBER('2. Estimación absorción total'!G42),'2. Estimación absorción total'!G42,"")</f>
        <v/>
      </c>
      <c r="G205" s="199" t="str">
        <f t="shared" si="20"/>
        <v/>
      </c>
      <c r="H205" s="199" t="str">
        <f t="shared" si="21"/>
        <v/>
      </c>
      <c r="I205" s="200" t="str">
        <f t="shared" si="33"/>
        <v/>
      </c>
      <c r="J205" s="200" t="str">
        <f t="shared" si="34"/>
        <v/>
      </c>
      <c r="N205" s="127" t="str">
        <f t="shared" si="22"/>
        <v/>
      </c>
      <c r="O205" s="127" t="str">
        <f t="shared" si="35"/>
        <v/>
      </c>
      <c r="P205" s="116" t="e">
        <f t="shared" si="23"/>
        <v>#N/A</v>
      </c>
      <c r="Q205" s="116" t="e">
        <f t="shared" si="24"/>
        <v>#N/A</v>
      </c>
      <c r="R205" s="116" t="e">
        <f t="shared" si="25"/>
        <v>#N/A</v>
      </c>
      <c r="S205" s="116" t="e">
        <f t="shared" si="26"/>
        <v>#N/A</v>
      </c>
      <c r="T205" s="116" t="e">
        <f t="shared" si="27"/>
        <v>#N/A</v>
      </c>
      <c r="U205" s="116" t="e">
        <f t="shared" si="28"/>
        <v>#N/A</v>
      </c>
      <c r="V205" s="128" t="e">
        <f t="shared" si="29"/>
        <v>#VALUE!</v>
      </c>
      <c r="W205" s="128" t="e">
        <f t="shared" ref="W205:W216" si="36">V205/2</f>
        <v>#VALUE!</v>
      </c>
      <c r="X205" s="115" t="e">
        <f t="shared" si="30"/>
        <v>#VALUE!</v>
      </c>
      <c r="Y205" s="115" t="e">
        <f t="shared" si="31"/>
        <v>#VALUE!</v>
      </c>
      <c r="Z205" s="117" t="e">
        <f t="shared" si="32"/>
        <v>#VALUE!</v>
      </c>
      <c r="AA205" s="119"/>
      <c r="AB205" s="119"/>
      <c r="AC205" s="119"/>
      <c r="AD205" s="119"/>
      <c r="AE205" s="119"/>
      <c r="AF205" s="119"/>
      <c r="AG205" s="119"/>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119"/>
      <c r="BF205" s="119"/>
      <c r="BG205" s="119"/>
      <c r="BH205" s="119"/>
      <c r="BI205" s="119"/>
      <c r="BJ205" s="119"/>
      <c r="BK205" s="119"/>
      <c r="BL205" s="119"/>
      <c r="BM205" s="119"/>
      <c r="BN205" s="119"/>
      <c r="BO205" s="119"/>
    </row>
    <row r="206" spans="1:67" x14ac:dyDescent="0.2">
      <c r="A206" s="49">
        <v>5</v>
      </c>
      <c r="B206" s="197" t="str">
        <f>IF('2. Estimación absorción total'!D43="","",'2. Estimación absorción total'!D43)</f>
        <v/>
      </c>
      <c r="C206" s="198" t="str">
        <f>IF(ISNUMBER('2. Estimación absorción total'!E43),'2. Estimación absorción total'!E43,"")</f>
        <v/>
      </c>
      <c r="D206" s="201" t="str">
        <f>IF(ISNUMBER('2. Estimación absorción total'!F43),'2. Estimación absorción total'!F43,"")</f>
        <v/>
      </c>
      <c r="E206" s="201" t="str">
        <f>IF(ISNUMBER('2. Estimación absorción total'!H43),'2. Estimación absorción total'!H43,"")</f>
        <v/>
      </c>
      <c r="F206" s="201" t="str">
        <f>IF(ISNUMBER('2. Estimación absorción total'!G43),'2. Estimación absorción total'!G43,"")</f>
        <v/>
      </c>
      <c r="G206" s="199" t="str">
        <f t="shared" si="20"/>
        <v/>
      </c>
      <c r="H206" s="199" t="str">
        <f t="shared" si="21"/>
        <v/>
      </c>
      <c r="I206" s="200" t="str">
        <f t="shared" si="33"/>
        <v/>
      </c>
      <c r="J206" s="200" t="str">
        <f t="shared" si="34"/>
        <v/>
      </c>
      <c r="L206" s="119"/>
      <c r="N206" s="127" t="str">
        <f t="shared" si="22"/>
        <v/>
      </c>
      <c r="O206" s="127" t="str">
        <f t="shared" si="35"/>
        <v/>
      </c>
      <c r="P206" s="116" t="e">
        <f t="shared" si="23"/>
        <v>#N/A</v>
      </c>
      <c r="Q206" s="116" t="e">
        <f t="shared" si="24"/>
        <v>#N/A</v>
      </c>
      <c r="R206" s="116" t="e">
        <f t="shared" si="25"/>
        <v>#N/A</v>
      </c>
      <c r="S206" s="116" t="e">
        <f t="shared" si="26"/>
        <v>#N/A</v>
      </c>
      <c r="T206" s="116" t="e">
        <f t="shared" si="27"/>
        <v>#N/A</v>
      </c>
      <c r="U206" s="116" t="e">
        <f t="shared" si="28"/>
        <v>#N/A</v>
      </c>
      <c r="V206" s="128" t="e">
        <f t="shared" si="29"/>
        <v>#VALUE!</v>
      </c>
      <c r="W206" s="128" t="e">
        <f t="shared" si="36"/>
        <v>#VALUE!</v>
      </c>
      <c r="X206" s="115" t="e">
        <f t="shared" si="30"/>
        <v>#VALUE!</v>
      </c>
      <c r="Y206" s="115" t="e">
        <f t="shared" si="31"/>
        <v>#VALUE!</v>
      </c>
      <c r="Z206" s="117" t="e">
        <f t="shared" si="32"/>
        <v>#VALUE!</v>
      </c>
      <c r="AA206" s="119"/>
      <c r="AB206" s="119"/>
      <c r="AC206" s="119"/>
      <c r="AD206" s="119"/>
      <c r="AE206" s="119"/>
      <c r="AF206" s="119"/>
      <c r="AG206" s="119"/>
      <c r="AH206" s="119"/>
      <c r="AI206" s="119"/>
      <c r="AJ206" s="119"/>
      <c r="AK206" s="119"/>
      <c r="AL206" s="119"/>
      <c r="AM206" s="119"/>
      <c r="AN206" s="119"/>
      <c r="AO206" s="119"/>
      <c r="AP206" s="119"/>
      <c r="AQ206" s="119"/>
      <c r="AR206" s="119"/>
      <c r="AS206" s="119"/>
      <c r="AT206" s="119"/>
      <c r="AU206" s="119"/>
      <c r="AV206" s="119"/>
      <c r="AW206" s="119"/>
      <c r="AX206" s="119"/>
      <c r="AY206" s="119"/>
      <c r="AZ206" s="119"/>
      <c r="BA206" s="119"/>
      <c r="BB206" s="119"/>
      <c r="BC206" s="119"/>
      <c r="BD206" s="119"/>
      <c r="BE206" s="119"/>
      <c r="BF206" s="119"/>
      <c r="BG206" s="119"/>
      <c r="BH206" s="119"/>
      <c r="BI206" s="119"/>
      <c r="BJ206" s="119"/>
      <c r="BK206" s="119"/>
      <c r="BL206" s="119"/>
      <c r="BM206" s="119"/>
      <c r="BN206" s="119"/>
      <c r="BO206" s="119"/>
    </row>
    <row r="207" spans="1:67" x14ac:dyDescent="0.2">
      <c r="A207" s="49">
        <v>6</v>
      </c>
      <c r="B207" s="197" t="str">
        <f>IF('2. Estimación absorción total'!D44="","",'2. Estimación absorción total'!D44)</f>
        <v/>
      </c>
      <c r="C207" s="198" t="str">
        <f>IF(ISNUMBER('2. Estimación absorción total'!E44),'2. Estimación absorción total'!E44,"")</f>
        <v/>
      </c>
      <c r="D207" s="201" t="str">
        <f>IF(ISNUMBER('2. Estimación absorción total'!F44),'2. Estimación absorción total'!F44,"")</f>
        <v/>
      </c>
      <c r="E207" s="201" t="str">
        <f>IF(ISNUMBER('2. Estimación absorción total'!H44),'2. Estimación absorción total'!H44,"")</f>
        <v/>
      </c>
      <c r="F207" s="201" t="str">
        <f>IF(ISNUMBER('2. Estimación absorción total'!G44),'2. Estimación absorción total'!G44,"")</f>
        <v/>
      </c>
      <c r="G207" s="199" t="str">
        <f t="shared" si="20"/>
        <v/>
      </c>
      <c r="H207" s="199" t="str">
        <f t="shared" si="21"/>
        <v/>
      </c>
      <c r="I207" s="200" t="str">
        <f t="shared" si="33"/>
        <v/>
      </c>
      <c r="J207" s="200" t="str">
        <f t="shared" si="34"/>
        <v/>
      </c>
      <c r="L207" s="119"/>
      <c r="N207" s="127" t="str">
        <f t="shared" si="22"/>
        <v/>
      </c>
      <c r="O207" s="127" t="str">
        <f t="shared" si="35"/>
        <v/>
      </c>
      <c r="P207" s="116" t="e">
        <f t="shared" si="23"/>
        <v>#N/A</v>
      </c>
      <c r="Q207" s="116" t="e">
        <f t="shared" si="24"/>
        <v>#N/A</v>
      </c>
      <c r="R207" s="116" t="e">
        <f t="shared" si="25"/>
        <v>#N/A</v>
      </c>
      <c r="S207" s="116" t="e">
        <f t="shared" si="26"/>
        <v>#N/A</v>
      </c>
      <c r="T207" s="116" t="e">
        <f t="shared" si="27"/>
        <v>#N/A</v>
      </c>
      <c r="U207" s="116" t="e">
        <f t="shared" si="28"/>
        <v>#N/A</v>
      </c>
      <c r="V207" s="128" t="e">
        <f t="shared" si="29"/>
        <v>#VALUE!</v>
      </c>
      <c r="W207" s="128" t="e">
        <f t="shared" si="36"/>
        <v>#VALUE!</v>
      </c>
      <c r="X207" s="115" t="e">
        <f t="shared" si="30"/>
        <v>#VALUE!</v>
      </c>
      <c r="Y207" s="115" t="e">
        <f t="shared" si="31"/>
        <v>#VALUE!</v>
      </c>
      <c r="Z207" s="117" t="e">
        <f t="shared" si="32"/>
        <v>#VALUE!</v>
      </c>
      <c r="AA207" s="119"/>
      <c r="AB207" s="119"/>
      <c r="AC207" s="119"/>
      <c r="AD207" s="119"/>
      <c r="AE207" s="119"/>
      <c r="AF207" s="119"/>
      <c r="AG207" s="119"/>
      <c r="AH207" s="119"/>
      <c r="AI207" s="119"/>
      <c r="AJ207" s="119"/>
      <c r="AK207" s="119"/>
      <c r="AL207" s="119"/>
      <c r="AM207" s="119"/>
      <c r="AN207" s="119"/>
      <c r="AO207" s="119"/>
      <c r="AP207" s="119"/>
      <c r="AQ207" s="119"/>
      <c r="AR207" s="119"/>
      <c r="AS207" s="119"/>
      <c r="AT207" s="119"/>
      <c r="AU207" s="119"/>
      <c r="AV207" s="119"/>
      <c r="AW207" s="119"/>
      <c r="AX207" s="119"/>
      <c r="AY207" s="119"/>
      <c r="AZ207" s="119"/>
      <c r="BA207" s="119"/>
      <c r="BB207" s="119"/>
      <c r="BC207" s="119"/>
      <c r="BD207" s="119"/>
      <c r="BE207" s="119"/>
      <c r="BF207" s="119"/>
      <c r="BG207" s="119"/>
      <c r="BH207" s="119"/>
      <c r="BI207" s="119"/>
      <c r="BJ207" s="119"/>
      <c r="BK207" s="119"/>
      <c r="BL207" s="119"/>
      <c r="BM207" s="119"/>
      <c r="BN207" s="119"/>
      <c r="BO207" s="119"/>
    </row>
    <row r="208" spans="1:67" x14ac:dyDescent="0.2">
      <c r="A208" s="49">
        <v>7</v>
      </c>
      <c r="B208" s="197" t="str">
        <f>IF('2. Estimación absorción total'!D45="","",'2. Estimación absorción total'!D45)</f>
        <v/>
      </c>
      <c r="C208" s="198" t="str">
        <f>IF(ISNUMBER('2. Estimación absorción total'!E45),'2. Estimación absorción total'!E45,"")</f>
        <v/>
      </c>
      <c r="D208" s="201" t="str">
        <f>IF(ISNUMBER('2. Estimación absorción total'!F45),'2. Estimación absorción total'!F45,"")</f>
        <v/>
      </c>
      <c r="E208" s="201" t="str">
        <f>IF(ISNUMBER('2. Estimación absorción total'!H45),'2. Estimación absorción total'!H45,"")</f>
        <v/>
      </c>
      <c r="F208" s="201" t="str">
        <f>IF(ISNUMBER('2. Estimación absorción total'!G45),'2. Estimación absorción total'!G45,"")</f>
        <v/>
      </c>
      <c r="G208" s="199" t="str">
        <f t="shared" si="20"/>
        <v/>
      </c>
      <c r="H208" s="199" t="str">
        <f t="shared" si="21"/>
        <v/>
      </c>
      <c r="I208" s="200" t="str">
        <f t="shared" si="33"/>
        <v/>
      </c>
      <c r="J208" s="200" t="str">
        <f t="shared" si="34"/>
        <v/>
      </c>
      <c r="L208" s="119"/>
      <c r="N208" s="127" t="str">
        <f t="shared" si="22"/>
        <v/>
      </c>
      <c r="O208" s="127" t="str">
        <f t="shared" si="35"/>
        <v/>
      </c>
      <c r="P208" s="116" t="e">
        <f t="shared" si="23"/>
        <v>#N/A</v>
      </c>
      <c r="Q208" s="116" t="e">
        <f t="shared" si="24"/>
        <v>#N/A</v>
      </c>
      <c r="R208" s="116" t="e">
        <f t="shared" si="25"/>
        <v>#N/A</v>
      </c>
      <c r="S208" s="116" t="e">
        <f t="shared" si="26"/>
        <v>#N/A</v>
      </c>
      <c r="T208" s="116" t="e">
        <f t="shared" si="27"/>
        <v>#N/A</v>
      </c>
      <c r="U208" s="116" t="e">
        <f t="shared" si="28"/>
        <v>#N/A</v>
      </c>
      <c r="V208" s="128" t="e">
        <f t="shared" si="29"/>
        <v>#VALUE!</v>
      </c>
      <c r="W208" s="128" t="e">
        <f t="shared" si="36"/>
        <v>#VALUE!</v>
      </c>
      <c r="X208" s="115" t="e">
        <f t="shared" si="30"/>
        <v>#VALUE!</v>
      </c>
      <c r="Y208" s="115" t="e">
        <f t="shared" si="31"/>
        <v>#VALUE!</v>
      </c>
      <c r="Z208" s="117" t="e">
        <f t="shared" si="32"/>
        <v>#VALUE!</v>
      </c>
      <c r="AA208" s="119"/>
      <c r="AB208" s="119"/>
      <c r="AC208" s="119"/>
      <c r="AD208" s="119"/>
      <c r="AE208" s="119"/>
      <c r="AF208" s="119"/>
      <c r="AG208" s="119"/>
      <c r="AH208" s="119"/>
      <c r="AI208" s="119"/>
      <c r="AJ208" s="119"/>
      <c r="AK208" s="119"/>
      <c r="AL208" s="119"/>
      <c r="AM208" s="119"/>
      <c r="AN208" s="119"/>
      <c r="AO208" s="119"/>
      <c r="AP208" s="119"/>
      <c r="AQ208" s="119"/>
      <c r="AR208" s="119"/>
      <c r="AS208" s="119"/>
      <c r="AT208" s="119"/>
      <c r="AU208" s="119"/>
      <c r="AV208" s="119"/>
      <c r="AW208" s="119"/>
      <c r="AX208" s="119"/>
      <c r="AY208" s="119"/>
      <c r="AZ208" s="119"/>
      <c r="BA208" s="119"/>
      <c r="BB208" s="119"/>
      <c r="BC208" s="119"/>
      <c r="BD208" s="119"/>
      <c r="BE208" s="119"/>
      <c r="BF208" s="119"/>
      <c r="BG208" s="119"/>
      <c r="BH208" s="119"/>
      <c r="BI208" s="119"/>
      <c r="BJ208" s="119"/>
      <c r="BK208" s="119"/>
      <c r="BL208" s="119"/>
      <c r="BM208" s="119"/>
      <c r="BN208" s="119"/>
      <c r="BO208" s="119"/>
    </row>
    <row r="209" spans="1:67" x14ac:dyDescent="0.2">
      <c r="A209" s="49">
        <v>8</v>
      </c>
      <c r="B209" s="197" t="str">
        <f>IF('2. Estimación absorción total'!D46="","",'2. Estimación absorción total'!D46)</f>
        <v/>
      </c>
      <c r="C209" s="198" t="str">
        <f>IF(ISNUMBER('2. Estimación absorción total'!E46),'2. Estimación absorción total'!E46,"")</f>
        <v/>
      </c>
      <c r="D209" s="201" t="str">
        <f>IF(ISNUMBER('2. Estimación absorción total'!F46),'2. Estimación absorción total'!F46,"")</f>
        <v/>
      </c>
      <c r="E209" s="201" t="str">
        <f>IF(ISNUMBER('2. Estimación absorción total'!H46),'2. Estimación absorción total'!H46,"")</f>
        <v/>
      </c>
      <c r="F209" s="201" t="str">
        <f>IF(ISNUMBER('2. Estimación absorción total'!G46),'2. Estimación absorción total'!G46,"")</f>
        <v/>
      </c>
      <c r="G209" s="199" t="str">
        <f t="shared" si="20"/>
        <v/>
      </c>
      <c r="H209" s="199" t="str">
        <f t="shared" si="21"/>
        <v/>
      </c>
      <c r="I209" s="200" t="str">
        <f t="shared" si="33"/>
        <v/>
      </c>
      <c r="J209" s="200" t="str">
        <f t="shared" si="34"/>
        <v/>
      </c>
      <c r="L209" s="119"/>
      <c r="N209" s="127" t="str">
        <f t="shared" si="22"/>
        <v/>
      </c>
      <c r="O209" s="127" t="str">
        <f t="shared" si="35"/>
        <v/>
      </c>
      <c r="P209" s="116" t="e">
        <f t="shared" si="23"/>
        <v>#N/A</v>
      </c>
      <c r="Q209" s="116" t="e">
        <f t="shared" si="24"/>
        <v>#N/A</v>
      </c>
      <c r="R209" s="116" t="e">
        <f t="shared" si="25"/>
        <v>#N/A</v>
      </c>
      <c r="S209" s="116" t="e">
        <f t="shared" si="26"/>
        <v>#N/A</v>
      </c>
      <c r="T209" s="116" t="e">
        <f t="shared" si="27"/>
        <v>#N/A</v>
      </c>
      <c r="U209" s="116" t="e">
        <f t="shared" si="28"/>
        <v>#N/A</v>
      </c>
      <c r="V209" s="128" t="e">
        <f t="shared" si="29"/>
        <v>#VALUE!</v>
      </c>
      <c r="W209" s="128" t="e">
        <f t="shared" si="36"/>
        <v>#VALUE!</v>
      </c>
      <c r="X209" s="115" t="e">
        <f t="shared" si="30"/>
        <v>#VALUE!</v>
      </c>
      <c r="Y209" s="115" t="e">
        <f t="shared" si="31"/>
        <v>#VALUE!</v>
      </c>
      <c r="Z209" s="117" t="e">
        <f t="shared" si="32"/>
        <v>#VALUE!</v>
      </c>
      <c r="AA209" s="119"/>
      <c r="AB209" s="119"/>
      <c r="AC209" s="119"/>
      <c r="AD209" s="119"/>
      <c r="AE209" s="119"/>
      <c r="AF209" s="119"/>
      <c r="AG209" s="119"/>
      <c r="AH209" s="119"/>
      <c r="AI209" s="119"/>
      <c r="AJ209" s="119"/>
      <c r="AK209" s="119"/>
      <c r="AL209" s="119"/>
      <c r="AM209" s="119"/>
      <c r="AN209" s="119"/>
      <c r="AO209" s="119"/>
      <c r="AP209" s="119"/>
      <c r="AQ209" s="119"/>
      <c r="AR209" s="119"/>
      <c r="AS209" s="119"/>
      <c r="AT209" s="119"/>
      <c r="AU209" s="119"/>
      <c r="AV209" s="119"/>
      <c r="AW209" s="119"/>
      <c r="AX209" s="119"/>
      <c r="AY209" s="119"/>
      <c r="AZ209" s="119"/>
      <c r="BA209" s="119"/>
      <c r="BB209" s="119"/>
      <c r="BC209" s="119"/>
      <c r="BD209" s="119"/>
      <c r="BE209" s="119"/>
      <c r="BF209" s="119"/>
      <c r="BG209" s="119"/>
      <c r="BH209" s="119"/>
      <c r="BI209" s="119"/>
      <c r="BJ209" s="119"/>
      <c r="BK209" s="119"/>
      <c r="BL209" s="119"/>
      <c r="BM209" s="119"/>
      <c r="BN209" s="119"/>
      <c r="BO209" s="119"/>
    </row>
    <row r="210" spans="1:67" x14ac:dyDescent="0.2">
      <c r="A210" s="49">
        <v>9</v>
      </c>
      <c r="B210" s="197" t="str">
        <f>IF('2. Estimación absorción total'!D47="","",'2. Estimación absorción total'!D47)</f>
        <v/>
      </c>
      <c r="C210" s="198" t="str">
        <f>IF(ISNUMBER('2. Estimación absorción total'!E47),'2. Estimación absorción total'!E47,"")</f>
        <v/>
      </c>
      <c r="D210" s="201" t="str">
        <f>IF(ISNUMBER('2. Estimación absorción total'!F47),'2. Estimación absorción total'!F47,"")</f>
        <v/>
      </c>
      <c r="E210" s="201" t="str">
        <f>IF(ISNUMBER('2. Estimación absorción total'!H47),'2. Estimación absorción total'!H47,"")</f>
        <v/>
      </c>
      <c r="F210" s="201" t="str">
        <f>IF(ISNUMBER('2. Estimación absorción total'!G47),'2. Estimación absorción total'!G47,"")</f>
        <v/>
      </c>
      <c r="G210" s="199" t="str">
        <f t="shared" si="20"/>
        <v/>
      </c>
      <c r="H210" s="199" t="str">
        <f t="shared" si="21"/>
        <v/>
      </c>
      <c r="I210" s="200" t="str">
        <f t="shared" si="33"/>
        <v/>
      </c>
      <c r="J210" s="200" t="str">
        <f t="shared" si="34"/>
        <v/>
      </c>
      <c r="L210" s="119"/>
      <c r="N210" s="127" t="str">
        <f t="shared" si="22"/>
        <v/>
      </c>
      <c r="O210" s="127" t="str">
        <f t="shared" si="35"/>
        <v/>
      </c>
      <c r="P210" s="116" t="e">
        <f t="shared" si="23"/>
        <v>#N/A</v>
      </c>
      <c r="Q210" s="116" t="e">
        <f t="shared" si="24"/>
        <v>#N/A</v>
      </c>
      <c r="R210" s="116" t="e">
        <f t="shared" si="25"/>
        <v>#N/A</v>
      </c>
      <c r="S210" s="116" t="e">
        <f t="shared" si="26"/>
        <v>#N/A</v>
      </c>
      <c r="T210" s="116" t="e">
        <f t="shared" si="27"/>
        <v>#N/A</v>
      </c>
      <c r="U210" s="116" t="e">
        <f t="shared" si="28"/>
        <v>#N/A</v>
      </c>
      <c r="V210" s="128" t="e">
        <f t="shared" si="29"/>
        <v>#VALUE!</v>
      </c>
      <c r="W210" s="128" t="e">
        <f t="shared" si="36"/>
        <v>#VALUE!</v>
      </c>
      <c r="X210" s="115" t="e">
        <f t="shared" si="30"/>
        <v>#VALUE!</v>
      </c>
      <c r="Y210" s="115" t="e">
        <f t="shared" si="31"/>
        <v>#VALUE!</v>
      </c>
      <c r="Z210" s="117" t="e">
        <f t="shared" si="32"/>
        <v>#VALUE!</v>
      </c>
      <c r="AA210" s="119"/>
      <c r="AB210" s="119"/>
      <c r="AC210" s="119"/>
      <c r="AD210" s="119"/>
      <c r="AE210" s="119"/>
      <c r="AF210" s="119"/>
      <c r="AG210" s="119"/>
      <c r="AH210" s="119"/>
      <c r="AI210" s="119"/>
      <c r="AJ210" s="119"/>
      <c r="AK210" s="119"/>
      <c r="AL210" s="119"/>
      <c r="AM210" s="119"/>
      <c r="AN210" s="119"/>
      <c r="AO210" s="119"/>
      <c r="AP210" s="119"/>
      <c r="AQ210" s="119"/>
      <c r="AR210" s="119"/>
      <c r="AS210" s="119"/>
      <c r="AT210" s="119"/>
      <c r="AU210" s="119"/>
      <c r="AV210" s="119"/>
      <c r="AW210" s="119"/>
      <c r="AX210" s="119"/>
      <c r="AY210" s="119"/>
      <c r="AZ210" s="119"/>
      <c r="BA210" s="119"/>
      <c r="BB210" s="119"/>
      <c r="BC210" s="119"/>
      <c r="BD210" s="119"/>
      <c r="BE210" s="119"/>
      <c r="BF210" s="119"/>
      <c r="BG210" s="119"/>
      <c r="BH210" s="119"/>
      <c r="BI210" s="119"/>
      <c r="BJ210" s="119"/>
      <c r="BK210" s="119"/>
      <c r="BL210" s="119"/>
      <c r="BM210" s="119"/>
      <c r="BN210" s="119"/>
      <c r="BO210" s="119"/>
    </row>
    <row r="211" spans="1:67" x14ac:dyDescent="0.2">
      <c r="A211" s="49">
        <v>10</v>
      </c>
      <c r="B211" s="197" t="str">
        <f>IF('2. Estimación absorción total'!D48="","",'2. Estimación absorción total'!D48)</f>
        <v/>
      </c>
      <c r="C211" s="198" t="str">
        <f>IF(ISNUMBER('2. Estimación absorción total'!E48),'2. Estimación absorción total'!E48,"")</f>
        <v/>
      </c>
      <c r="D211" s="201" t="str">
        <f>IF(ISNUMBER('2. Estimación absorción total'!F48),'2. Estimación absorción total'!F48,"")</f>
        <v/>
      </c>
      <c r="E211" s="201" t="str">
        <f>IF(ISNUMBER('2. Estimación absorción total'!H48),'2. Estimación absorción total'!H48,"")</f>
        <v/>
      </c>
      <c r="F211" s="201" t="str">
        <f>IF(ISNUMBER('2. Estimación absorción total'!G48),'2. Estimación absorción total'!G48,"")</f>
        <v/>
      </c>
      <c r="G211" s="199" t="str">
        <f t="shared" si="20"/>
        <v/>
      </c>
      <c r="H211" s="199" t="str">
        <f t="shared" si="21"/>
        <v/>
      </c>
      <c r="I211" s="200" t="str">
        <f t="shared" si="33"/>
        <v/>
      </c>
      <c r="J211" s="200" t="str">
        <f t="shared" si="34"/>
        <v/>
      </c>
      <c r="L211" s="119"/>
      <c r="N211" s="127" t="str">
        <f t="shared" si="22"/>
        <v/>
      </c>
      <c r="O211" s="127" t="str">
        <f t="shared" si="35"/>
        <v/>
      </c>
      <c r="P211" s="116" t="e">
        <f t="shared" si="23"/>
        <v>#N/A</v>
      </c>
      <c r="Q211" s="116" t="e">
        <f t="shared" si="24"/>
        <v>#N/A</v>
      </c>
      <c r="R211" s="116" t="e">
        <f t="shared" si="25"/>
        <v>#N/A</v>
      </c>
      <c r="S211" s="116" t="e">
        <f t="shared" si="26"/>
        <v>#N/A</v>
      </c>
      <c r="T211" s="116" t="e">
        <f t="shared" si="27"/>
        <v>#N/A</v>
      </c>
      <c r="U211" s="116" t="e">
        <f t="shared" si="28"/>
        <v>#N/A</v>
      </c>
      <c r="V211" s="128" t="e">
        <f t="shared" si="29"/>
        <v>#VALUE!</v>
      </c>
      <c r="W211" s="128" t="e">
        <f t="shared" si="36"/>
        <v>#VALUE!</v>
      </c>
      <c r="X211" s="115" t="e">
        <f t="shared" si="30"/>
        <v>#VALUE!</v>
      </c>
      <c r="Y211" s="115" t="e">
        <f t="shared" si="31"/>
        <v>#VALUE!</v>
      </c>
      <c r="Z211" s="117" t="e">
        <f t="shared" si="32"/>
        <v>#VALUE!</v>
      </c>
      <c r="AA211" s="119"/>
      <c r="AB211" s="119"/>
      <c r="AC211" s="119"/>
      <c r="AD211" s="119"/>
      <c r="AE211" s="119"/>
      <c r="AF211" s="119"/>
      <c r="AG211" s="119"/>
      <c r="AH211" s="119"/>
      <c r="AI211" s="119"/>
      <c r="AJ211" s="119"/>
      <c r="AK211" s="119"/>
      <c r="AL211" s="119"/>
      <c r="AM211" s="119"/>
      <c r="AN211" s="119"/>
      <c r="AO211" s="119"/>
      <c r="AP211" s="119"/>
      <c r="AQ211" s="119"/>
      <c r="AR211" s="119"/>
      <c r="AS211" s="119"/>
      <c r="AT211" s="119"/>
      <c r="AU211" s="119"/>
      <c r="AV211" s="119"/>
      <c r="AW211" s="119"/>
      <c r="AX211" s="119"/>
      <c r="AY211" s="119"/>
      <c r="AZ211" s="119"/>
      <c r="BA211" s="119"/>
      <c r="BB211" s="119"/>
      <c r="BC211" s="119"/>
      <c r="BD211" s="119"/>
      <c r="BE211" s="119"/>
      <c r="BF211" s="119"/>
      <c r="BG211" s="119"/>
      <c r="BH211" s="119"/>
      <c r="BI211" s="119"/>
      <c r="BJ211" s="119"/>
      <c r="BK211" s="119"/>
      <c r="BL211" s="119"/>
      <c r="BM211" s="119"/>
      <c r="BN211" s="119"/>
      <c r="BO211" s="119"/>
    </row>
    <row r="212" spans="1:67" x14ac:dyDescent="0.2">
      <c r="A212" s="49">
        <v>11</v>
      </c>
      <c r="B212" s="197" t="str">
        <f>IF('2. Estimación absorción total'!D49="","",'2. Estimación absorción total'!D49)</f>
        <v/>
      </c>
      <c r="C212" s="198" t="str">
        <f>IF(ISNUMBER('2. Estimación absorción total'!E49),'2. Estimación absorción total'!E49,"")</f>
        <v/>
      </c>
      <c r="D212" s="201" t="str">
        <f>IF(ISNUMBER('2. Estimación absorción total'!F49),'2. Estimación absorción total'!F49,"")</f>
        <v/>
      </c>
      <c r="E212" s="201" t="str">
        <f>IF(ISNUMBER('2. Estimación absorción total'!H49),'2. Estimación absorción total'!H49,"")</f>
        <v/>
      </c>
      <c r="F212" s="201" t="str">
        <f>IF(ISNUMBER('2. Estimación absorción total'!G49),'2. Estimación absorción total'!G49,"")</f>
        <v/>
      </c>
      <c r="G212" s="199" t="str">
        <f t="shared" si="20"/>
        <v/>
      </c>
      <c r="H212" s="199" t="str">
        <f t="shared" si="21"/>
        <v/>
      </c>
      <c r="I212" s="200" t="str">
        <f t="shared" si="33"/>
        <v/>
      </c>
      <c r="J212" s="200" t="str">
        <f t="shared" si="34"/>
        <v/>
      </c>
      <c r="L212" s="119"/>
      <c r="N212" s="127" t="str">
        <f t="shared" si="22"/>
        <v/>
      </c>
      <c r="O212" s="127" t="str">
        <f t="shared" si="35"/>
        <v/>
      </c>
      <c r="P212" s="116" t="e">
        <f t="shared" si="23"/>
        <v>#N/A</v>
      </c>
      <c r="Q212" s="116" t="e">
        <f t="shared" si="24"/>
        <v>#N/A</v>
      </c>
      <c r="R212" s="116" t="e">
        <f t="shared" si="25"/>
        <v>#N/A</v>
      </c>
      <c r="S212" s="116" t="e">
        <f t="shared" si="26"/>
        <v>#N/A</v>
      </c>
      <c r="T212" s="116" t="e">
        <f t="shared" si="27"/>
        <v>#N/A</v>
      </c>
      <c r="U212" s="116" t="e">
        <f t="shared" si="28"/>
        <v>#N/A</v>
      </c>
      <c r="V212" s="128" t="e">
        <f t="shared" si="29"/>
        <v>#VALUE!</v>
      </c>
      <c r="W212" s="128" t="e">
        <f t="shared" si="36"/>
        <v>#VALUE!</v>
      </c>
      <c r="X212" s="115" t="e">
        <f t="shared" si="30"/>
        <v>#VALUE!</v>
      </c>
      <c r="Y212" s="115" t="e">
        <f t="shared" si="31"/>
        <v>#VALUE!</v>
      </c>
      <c r="Z212" s="117" t="e">
        <f t="shared" si="32"/>
        <v>#VALUE!</v>
      </c>
      <c r="AA212" s="119"/>
      <c r="AB212" s="119"/>
      <c r="AC212" s="119"/>
      <c r="AD212" s="119"/>
      <c r="AE212" s="119"/>
      <c r="AF212" s="119"/>
      <c r="AG212" s="119"/>
      <c r="AH212" s="119"/>
      <c r="AI212" s="119"/>
      <c r="AJ212" s="119"/>
      <c r="AK212" s="119"/>
      <c r="AL212" s="119"/>
      <c r="AM212" s="119"/>
      <c r="AN212" s="119"/>
      <c r="AO212" s="119"/>
      <c r="AP212" s="119"/>
      <c r="AQ212" s="119"/>
      <c r="AR212" s="119"/>
      <c r="AS212" s="119"/>
      <c r="AT212" s="119"/>
      <c r="AU212" s="119"/>
      <c r="AV212" s="119"/>
      <c r="AW212" s="119"/>
      <c r="AX212" s="119"/>
      <c r="AY212" s="119"/>
      <c r="AZ212" s="119"/>
      <c r="BA212" s="119"/>
      <c r="BB212" s="119"/>
      <c r="BC212" s="119"/>
      <c r="BD212" s="119"/>
      <c r="BE212" s="119"/>
      <c r="BF212" s="119"/>
      <c r="BG212" s="119"/>
      <c r="BH212" s="119"/>
      <c r="BI212" s="119"/>
      <c r="BJ212" s="119"/>
      <c r="BK212" s="119"/>
      <c r="BL212" s="119"/>
      <c r="BM212" s="119"/>
      <c r="BN212" s="119"/>
      <c r="BO212" s="119"/>
    </row>
    <row r="213" spans="1:67" x14ac:dyDescent="0.2">
      <c r="A213" s="49">
        <v>12</v>
      </c>
      <c r="B213" s="197" t="str">
        <f>IF('2. Estimación absorción total'!D50="","",'2. Estimación absorción total'!D50)</f>
        <v/>
      </c>
      <c r="C213" s="198" t="str">
        <f>IF(ISNUMBER('2. Estimación absorción total'!E50),'2. Estimación absorción total'!E50,"")</f>
        <v/>
      </c>
      <c r="D213" s="201" t="str">
        <f>IF(ISNUMBER('2. Estimación absorción total'!F50),'2. Estimación absorción total'!F50,"")</f>
        <v/>
      </c>
      <c r="E213" s="201" t="str">
        <f>IF(ISNUMBER('2. Estimación absorción total'!H50),'2. Estimación absorción total'!H50,"")</f>
        <v/>
      </c>
      <c r="F213" s="201" t="str">
        <f>IF(ISNUMBER('2. Estimación absorción total'!G50),'2. Estimación absorción total'!G50,"")</f>
        <v/>
      </c>
      <c r="G213" s="199" t="str">
        <f t="shared" si="20"/>
        <v/>
      </c>
      <c r="H213" s="199" t="str">
        <f t="shared" si="21"/>
        <v/>
      </c>
      <c r="I213" s="200" t="str">
        <f t="shared" si="33"/>
        <v/>
      </c>
      <c r="J213" s="200" t="str">
        <f t="shared" si="34"/>
        <v/>
      </c>
      <c r="L213" s="119"/>
      <c r="N213" s="127" t="str">
        <f t="shared" si="22"/>
        <v/>
      </c>
      <c r="O213" s="127" t="str">
        <f t="shared" si="35"/>
        <v/>
      </c>
      <c r="P213" s="116" t="e">
        <f t="shared" si="23"/>
        <v>#N/A</v>
      </c>
      <c r="Q213" s="116" t="e">
        <f t="shared" si="24"/>
        <v>#N/A</v>
      </c>
      <c r="R213" s="116" t="e">
        <f t="shared" si="25"/>
        <v>#N/A</v>
      </c>
      <c r="S213" s="116" t="e">
        <f t="shared" si="26"/>
        <v>#N/A</v>
      </c>
      <c r="T213" s="116" t="e">
        <f t="shared" si="27"/>
        <v>#N/A</v>
      </c>
      <c r="U213" s="116" t="e">
        <f t="shared" si="28"/>
        <v>#N/A</v>
      </c>
      <c r="V213" s="128" t="e">
        <f t="shared" si="29"/>
        <v>#VALUE!</v>
      </c>
      <c r="W213" s="128" t="e">
        <f t="shared" si="36"/>
        <v>#VALUE!</v>
      </c>
      <c r="X213" s="115" t="e">
        <f t="shared" si="30"/>
        <v>#VALUE!</v>
      </c>
      <c r="Y213" s="115" t="e">
        <f t="shared" si="31"/>
        <v>#VALUE!</v>
      </c>
      <c r="Z213" s="117" t="e">
        <f t="shared" si="32"/>
        <v>#VALUE!</v>
      </c>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119"/>
      <c r="BG213" s="119"/>
      <c r="BH213" s="119"/>
      <c r="BI213" s="119"/>
      <c r="BJ213" s="119"/>
      <c r="BK213" s="119"/>
      <c r="BL213" s="119"/>
      <c r="BM213" s="119"/>
      <c r="BN213" s="119"/>
      <c r="BO213" s="119"/>
    </row>
    <row r="214" spans="1:67" x14ac:dyDescent="0.2">
      <c r="A214" s="49">
        <v>13</v>
      </c>
      <c r="B214" s="197" t="str">
        <f>IF('2. Estimación absorción total'!D51="","",'2. Estimación absorción total'!D51)</f>
        <v/>
      </c>
      <c r="C214" s="198" t="str">
        <f>IF(ISNUMBER('2. Estimación absorción total'!E51),'2. Estimación absorción total'!E51,"")</f>
        <v/>
      </c>
      <c r="D214" s="201" t="str">
        <f>IF(ISNUMBER('2. Estimación absorción total'!F51),'2. Estimación absorción total'!F51,"")</f>
        <v/>
      </c>
      <c r="E214" s="201" t="str">
        <f>IF(ISNUMBER('2. Estimación absorción total'!H51),'2. Estimación absorción total'!H51,"")</f>
        <v/>
      </c>
      <c r="F214" s="201" t="str">
        <f>IF(ISNUMBER('2. Estimación absorción total'!G51),'2. Estimación absorción total'!G51,"")</f>
        <v/>
      </c>
      <c r="G214" s="199" t="str">
        <f t="shared" si="20"/>
        <v/>
      </c>
      <c r="H214" s="199" t="str">
        <f t="shared" si="21"/>
        <v/>
      </c>
      <c r="I214" s="200" t="str">
        <f t="shared" si="33"/>
        <v/>
      </c>
      <c r="J214" s="200" t="str">
        <f t="shared" si="34"/>
        <v/>
      </c>
      <c r="L214" s="119"/>
      <c r="N214" s="127" t="str">
        <f t="shared" si="22"/>
        <v/>
      </c>
      <c r="O214" s="127" t="str">
        <f t="shared" si="35"/>
        <v/>
      </c>
      <c r="P214" s="116" t="e">
        <f t="shared" si="23"/>
        <v>#N/A</v>
      </c>
      <c r="Q214" s="116" t="e">
        <f t="shared" si="24"/>
        <v>#N/A</v>
      </c>
      <c r="R214" s="116" t="e">
        <f t="shared" si="25"/>
        <v>#N/A</v>
      </c>
      <c r="S214" s="116" t="e">
        <f t="shared" si="26"/>
        <v>#N/A</v>
      </c>
      <c r="T214" s="116" t="e">
        <f t="shared" si="27"/>
        <v>#N/A</v>
      </c>
      <c r="U214" s="116" t="e">
        <f t="shared" si="28"/>
        <v>#N/A</v>
      </c>
      <c r="V214" s="128" t="e">
        <f t="shared" si="29"/>
        <v>#VALUE!</v>
      </c>
      <c r="W214" s="128" t="e">
        <f t="shared" si="36"/>
        <v>#VALUE!</v>
      </c>
      <c r="X214" s="115" t="e">
        <f t="shared" si="30"/>
        <v>#VALUE!</v>
      </c>
      <c r="Y214" s="115" t="e">
        <f t="shared" si="31"/>
        <v>#VALUE!</v>
      </c>
      <c r="Z214" s="117" t="e">
        <f t="shared" si="32"/>
        <v>#VALUE!</v>
      </c>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c r="BD214" s="119"/>
      <c r="BE214" s="119"/>
      <c r="BF214" s="119"/>
      <c r="BG214" s="119"/>
      <c r="BH214" s="119"/>
      <c r="BI214" s="119"/>
      <c r="BJ214" s="119"/>
      <c r="BK214" s="119"/>
      <c r="BL214" s="119"/>
      <c r="BM214" s="119"/>
      <c r="BN214" s="119"/>
      <c r="BO214" s="119"/>
    </row>
    <row r="215" spans="1:67" x14ac:dyDescent="0.2">
      <c r="A215" s="49">
        <v>14</v>
      </c>
      <c r="B215" s="197" t="str">
        <f>IF('2. Estimación absorción total'!D52="","",'2. Estimación absorción total'!D52)</f>
        <v/>
      </c>
      <c r="C215" s="198" t="str">
        <f>IF(ISNUMBER('2. Estimación absorción total'!E52),'2. Estimación absorción total'!E52,"")</f>
        <v/>
      </c>
      <c r="D215" s="201" t="str">
        <f>IF(ISNUMBER('2. Estimación absorción total'!F52),'2. Estimación absorción total'!F52,"")</f>
        <v/>
      </c>
      <c r="E215" s="201" t="str">
        <f>IF(ISNUMBER('2. Estimación absorción total'!H52),'2. Estimación absorción total'!H52,"")</f>
        <v/>
      </c>
      <c r="F215" s="201" t="str">
        <f>IF(ISNUMBER('2. Estimación absorción total'!G52),'2. Estimación absorción total'!G52,"")</f>
        <v/>
      </c>
      <c r="G215" s="199" t="str">
        <f t="shared" si="20"/>
        <v/>
      </c>
      <c r="H215" s="199" t="str">
        <f t="shared" si="21"/>
        <v/>
      </c>
      <c r="I215" s="200" t="str">
        <f t="shared" si="33"/>
        <v/>
      </c>
      <c r="J215" s="200" t="str">
        <f t="shared" si="34"/>
        <v/>
      </c>
      <c r="L215" s="119"/>
      <c r="N215" s="127" t="str">
        <f t="shared" si="22"/>
        <v/>
      </c>
      <c r="O215" s="127" t="str">
        <f t="shared" si="35"/>
        <v/>
      </c>
      <c r="P215" s="116" t="e">
        <f t="shared" si="23"/>
        <v>#N/A</v>
      </c>
      <c r="Q215" s="116" t="e">
        <f t="shared" si="24"/>
        <v>#N/A</v>
      </c>
      <c r="R215" s="116" t="e">
        <f t="shared" si="25"/>
        <v>#N/A</v>
      </c>
      <c r="S215" s="116" t="e">
        <f t="shared" si="26"/>
        <v>#N/A</v>
      </c>
      <c r="T215" s="116" t="e">
        <f t="shared" si="27"/>
        <v>#N/A</v>
      </c>
      <c r="U215" s="116" t="e">
        <f t="shared" si="28"/>
        <v>#N/A</v>
      </c>
      <c r="V215" s="128" t="e">
        <f t="shared" si="29"/>
        <v>#VALUE!</v>
      </c>
      <c r="W215" s="128" t="e">
        <f t="shared" si="36"/>
        <v>#VALUE!</v>
      </c>
      <c r="X215" s="115" t="e">
        <f t="shared" si="30"/>
        <v>#VALUE!</v>
      </c>
      <c r="Y215" s="115" t="e">
        <f t="shared" si="31"/>
        <v>#VALUE!</v>
      </c>
      <c r="Z215" s="117" t="e">
        <f t="shared" si="32"/>
        <v>#VALUE!</v>
      </c>
      <c r="AA215" s="119"/>
      <c r="AB215" s="11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19"/>
      <c r="AY215" s="119"/>
      <c r="AZ215" s="119"/>
      <c r="BA215" s="119"/>
      <c r="BB215" s="119"/>
      <c r="BC215" s="119"/>
      <c r="BD215" s="119"/>
      <c r="BE215" s="119"/>
      <c r="BF215" s="119"/>
      <c r="BG215" s="119"/>
      <c r="BH215" s="119"/>
      <c r="BI215" s="119"/>
      <c r="BJ215" s="119"/>
      <c r="BK215" s="119"/>
      <c r="BL215" s="119"/>
      <c r="BM215" s="119"/>
      <c r="BN215" s="119"/>
      <c r="BO215" s="119"/>
    </row>
    <row r="216" spans="1:67" x14ac:dyDescent="0.2">
      <c r="A216" s="49">
        <v>15</v>
      </c>
      <c r="B216" s="197" t="str">
        <f>IF('2. Estimación absorción total'!D53="","",'2. Estimación absorción total'!D53)</f>
        <v/>
      </c>
      <c r="C216" s="198" t="str">
        <f>IF(ISNUMBER('2. Estimación absorción total'!E53),'2. Estimación absorción total'!E53,"")</f>
        <v/>
      </c>
      <c r="D216" s="201" t="str">
        <f>IF(ISNUMBER('2. Estimación absorción total'!F53),'2. Estimación absorción total'!F53,"")</f>
        <v/>
      </c>
      <c r="E216" s="201" t="str">
        <f>IF(ISNUMBER('2. Estimación absorción total'!H53),'2. Estimación absorción total'!H53,"")</f>
        <v/>
      </c>
      <c r="F216" s="201" t="str">
        <f>IF(ISNUMBER('2. Estimación absorción total'!G53),'2. Estimación absorción total'!G53,"")</f>
        <v/>
      </c>
      <c r="G216" s="199" t="str">
        <f t="shared" si="20"/>
        <v/>
      </c>
      <c r="H216" s="199" t="str">
        <f t="shared" si="21"/>
        <v/>
      </c>
      <c r="I216" s="200" t="str">
        <f t="shared" si="33"/>
        <v/>
      </c>
      <c r="J216" s="200" t="str">
        <f t="shared" si="34"/>
        <v/>
      </c>
      <c r="L216" s="119"/>
      <c r="N216" s="127" t="str">
        <f t="shared" si="22"/>
        <v/>
      </c>
      <c r="O216" s="127" t="str">
        <f t="shared" si="35"/>
        <v/>
      </c>
      <c r="P216" s="116" t="e">
        <f t="shared" si="23"/>
        <v>#N/A</v>
      </c>
      <c r="Q216" s="116" t="e">
        <f t="shared" si="24"/>
        <v>#N/A</v>
      </c>
      <c r="R216" s="116" t="e">
        <f t="shared" si="25"/>
        <v>#N/A</v>
      </c>
      <c r="S216" s="116" t="e">
        <f t="shared" si="26"/>
        <v>#N/A</v>
      </c>
      <c r="T216" s="116" t="e">
        <f t="shared" si="27"/>
        <v>#N/A</v>
      </c>
      <c r="U216" s="116" t="e">
        <f t="shared" si="28"/>
        <v>#N/A</v>
      </c>
      <c r="V216" s="128" t="e">
        <f t="shared" si="29"/>
        <v>#VALUE!</v>
      </c>
      <c r="W216" s="128" t="e">
        <f t="shared" si="36"/>
        <v>#VALUE!</v>
      </c>
      <c r="X216" s="115" t="e">
        <f t="shared" si="30"/>
        <v>#VALUE!</v>
      </c>
      <c r="Y216" s="115" t="e">
        <f t="shared" si="31"/>
        <v>#VALUE!</v>
      </c>
      <c r="Z216" s="117" t="e">
        <f t="shared" si="32"/>
        <v>#VALUE!</v>
      </c>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19"/>
      <c r="AY216" s="119"/>
      <c r="AZ216" s="119"/>
      <c r="BA216" s="119"/>
      <c r="BB216" s="119"/>
      <c r="BC216" s="119"/>
      <c r="BD216" s="119"/>
      <c r="BE216" s="119"/>
      <c r="BF216" s="119"/>
      <c r="BG216" s="119"/>
      <c r="BH216" s="119"/>
      <c r="BI216" s="119"/>
      <c r="BJ216" s="119"/>
      <c r="BK216" s="119"/>
      <c r="BL216" s="119"/>
      <c r="BM216" s="119"/>
      <c r="BN216" s="119"/>
      <c r="BO216" s="119"/>
    </row>
    <row r="217" spans="1:67" x14ac:dyDescent="0.2">
      <c r="B217" s="49"/>
      <c r="C217" s="50"/>
      <c r="D217" s="49"/>
      <c r="E217" s="49"/>
      <c r="F217" s="202">
        <f>IF(ISNUMBER(SUM(F202:F216)),SUM(F202:F216),"")</f>
        <v>0</v>
      </c>
      <c r="G217" s="119"/>
      <c r="I217" s="202">
        <f>IF(ISNUMBER(SUM(I202:I216)),SUM(I202:I216),"")</f>
        <v>0</v>
      </c>
      <c r="J217" s="203" t="e">
        <f>I217/F217</f>
        <v>#DIV/0!</v>
      </c>
      <c r="L217" s="119"/>
      <c r="Z217" s="119"/>
      <c r="AA217" s="119"/>
      <c r="AB217" s="119"/>
      <c r="AC217" s="119"/>
      <c r="AD217" s="119"/>
      <c r="AE217" s="119"/>
      <c r="AF217" s="119"/>
      <c r="AG217" s="119"/>
      <c r="AH217" s="119"/>
      <c r="AI217" s="119"/>
      <c r="AJ217" s="119"/>
      <c r="AK217" s="119"/>
      <c r="AL217" s="119"/>
      <c r="AM217" s="119"/>
      <c r="AN217" s="119"/>
      <c r="AO217" s="119"/>
      <c r="AP217" s="119"/>
      <c r="AQ217" s="119"/>
      <c r="AR217" s="119"/>
      <c r="AS217" s="119"/>
      <c r="AT217" s="119"/>
      <c r="AU217" s="119"/>
      <c r="AV217" s="119"/>
      <c r="AW217" s="119"/>
      <c r="AX217" s="119"/>
      <c r="AY217" s="119"/>
      <c r="AZ217" s="119"/>
      <c r="BA217" s="119"/>
      <c r="BB217" s="119"/>
      <c r="BC217" s="119"/>
      <c r="BD217" s="119"/>
      <c r="BE217" s="119"/>
      <c r="BF217" s="119"/>
      <c r="BG217" s="119"/>
      <c r="BH217" s="119"/>
      <c r="BI217" s="119"/>
      <c r="BJ217" s="119"/>
      <c r="BK217" s="119"/>
      <c r="BL217" s="119"/>
      <c r="BM217" s="119"/>
      <c r="BN217" s="119"/>
      <c r="BO217" s="119"/>
    </row>
    <row r="218" spans="1:67" x14ac:dyDescent="0.2">
      <c r="B218" s="49"/>
      <c r="C218" s="50"/>
      <c r="D218" s="49"/>
      <c r="E218" s="4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9"/>
      <c r="BE218" s="119"/>
      <c r="BF218" s="119"/>
      <c r="BG218" s="119"/>
      <c r="BH218" s="119"/>
      <c r="BI218" s="119"/>
      <c r="BJ218" s="119"/>
      <c r="BK218" s="119"/>
      <c r="BL218" s="119"/>
      <c r="BM218" s="119"/>
      <c r="BN218" s="119"/>
      <c r="BO218" s="119"/>
    </row>
    <row r="219" spans="1:67" x14ac:dyDescent="0.2">
      <c r="B219" s="49"/>
      <c r="C219" s="94" t="str">
        <f>C17</f>
        <v/>
      </c>
      <c r="D219" s="57" t="str">
        <f>F16</f>
        <v/>
      </c>
      <c r="E219" s="57" t="str">
        <f>G16</f>
        <v/>
      </c>
      <c r="F219" s="57" t="str">
        <f>H16</f>
        <v/>
      </c>
      <c r="L219" s="119"/>
      <c r="M219" s="119"/>
      <c r="N219" s="119"/>
      <c r="O219" s="119"/>
      <c r="P219" s="119"/>
      <c r="Q219" s="119"/>
      <c r="R219" s="119"/>
      <c r="S219" s="119"/>
      <c r="T219" s="119"/>
      <c r="U219" s="119"/>
      <c r="V219" s="119"/>
      <c r="W219" s="119"/>
      <c r="X219" s="119"/>
      <c r="Y219" s="119"/>
      <c r="Z219" s="119"/>
      <c r="AA219" s="119"/>
      <c r="AB219" s="119"/>
      <c r="AC219" s="119"/>
      <c r="AD219" s="119"/>
      <c r="AE219" s="119"/>
      <c r="AF219" s="119"/>
      <c r="AG219" s="119"/>
      <c r="AH219" s="119"/>
      <c r="AI219" s="119"/>
      <c r="AJ219" s="119"/>
      <c r="AK219" s="119"/>
      <c r="AL219" s="119"/>
      <c r="AM219" s="119"/>
      <c r="AN219" s="119"/>
      <c r="AO219" s="119"/>
      <c r="AP219" s="119"/>
      <c r="AQ219" s="119"/>
      <c r="AR219" s="119"/>
      <c r="AS219" s="119"/>
      <c r="AT219" s="119"/>
      <c r="AU219" s="119"/>
      <c r="AV219" s="119"/>
      <c r="AW219" s="119"/>
      <c r="AX219" s="119"/>
      <c r="AY219" s="119"/>
      <c r="AZ219" s="119"/>
      <c r="BA219" s="119"/>
      <c r="BB219" s="119"/>
      <c r="BC219" s="119"/>
      <c r="BD219" s="119"/>
      <c r="BE219" s="119"/>
      <c r="BF219" s="119"/>
      <c r="BG219" s="119"/>
      <c r="BH219" s="119"/>
      <c r="BI219" s="119"/>
      <c r="BJ219" s="119"/>
      <c r="BK219" s="119"/>
      <c r="BL219" s="119"/>
      <c r="BM219" s="119"/>
      <c r="BN219" s="119"/>
      <c r="BO219" s="119"/>
    </row>
    <row r="220" spans="1:67" x14ac:dyDescent="0.2">
      <c r="B220" s="49"/>
      <c r="C220" s="207" t="s">
        <v>425</v>
      </c>
      <c r="D220" s="207" t="s">
        <v>302</v>
      </c>
      <c r="E220" s="207" t="s">
        <v>303</v>
      </c>
      <c r="F220" s="207" t="s">
        <v>424</v>
      </c>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c r="AR220" s="119"/>
      <c r="AS220" s="119"/>
      <c r="AT220" s="119"/>
      <c r="AU220" s="119"/>
      <c r="AV220" s="119"/>
      <c r="AW220" s="119"/>
      <c r="AX220" s="119"/>
      <c r="AY220" s="119"/>
      <c r="AZ220" s="119"/>
      <c r="BA220" s="119"/>
      <c r="BB220" s="119"/>
      <c r="BC220" s="119"/>
      <c r="BD220" s="119"/>
      <c r="BE220" s="119"/>
      <c r="BF220" s="119"/>
      <c r="BG220" s="119"/>
      <c r="BH220" s="119"/>
      <c r="BI220" s="119"/>
      <c r="BJ220" s="119"/>
      <c r="BK220" s="119"/>
      <c r="BL220" s="119"/>
      <c r="BM220" s="119"/>
      <c r="BN220" s="119"/>
      <c r="BO220" s="119"/>
    </row>
    <row r="221" spans="1:67" ht="14.25" x14ac:dyDescent="0.2">
      <c r="B221" s="49"/>
      <c r="C221" s="57" t="s">
        <v>279</v>
      </c>
      <c r="D221" s="57" t="s">
        <v>279</v>
      </c>
      <c r="E221" s="57" t="s">
        <v>279</v>
      </c>
      <c r="F221" s="57" t="s">
        <v>279</v>
      </c>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19"/>
      <c r="AY221" s="119"/>
      <c r="AZ221" s="119"/>
      <c r="BA221" s="119"/>
      <c r="BB221" s="119"/>
      <c r="BC221" s="119"/>
      <c r="BD221" s="119"/>
      <c r="BE221" s="119"/>
      <c r="BF221" s="119"/>
      <c r="BG221" s="119"/>
      <c r="BH221" s="119"/>
      <c r="BI221" s="119"/>
      <c r="BJ221" s="119"/>
      <c r="BK221" s="119"/>
      <c r="BL221" s="119"/>
      <c r="BM221" s="119"/>
      <c r="BN221" s="119"/>
      <c r="BO221" s="119"/>
    </row>
    <row r="222" spans="1:67" x14ac:dyDescent="0.2">
      <c r="B222" s="49"/>
      <c r="C222" s="92" t="e">
        <f>SUMIFS($Y$202:$Y$216,$N$202:$N$216,$C$219)</f>
        <v>#VALUE!</v>
      </c>
      <c r="D222" s="92" t="e">
        <f>SUMIFS($Y$202:$Y$216,$N$202:$N$216,$D$219)</f>
        <v>#VALUE!</v>
      </c>
      <c r="E222" s="92" t="e">
        <f>SUMIFS($Y$202:$Y$216,$N$202:$N$216,$E$219)</f>
        <v>#VALUE!</v>
      </c>
      <c r="F222" s="92" t="e">
        <f>SUMIFS($Y$202:$Y$216,$N$202:$N$216,$F$219)</f>
        <v>#VALUE!</v>
      </c>
      <c r="G222" s="208" t="s">
        <v>393</v>
      </c>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19"/>
      <c r="AY222" s="119"/>
      <c r="AZ222" s="119"/>
      <c r="BA222" s="119"/>
      <c r="BB222" s="119"/>
      <c r="BC222" s="119"/>
      <c r="BD222" s="119"/>
      <c r="BE222" s="119"/>
      <c r="BF222" s="119"/>
      <c r="BG222" s="119"/>
      <c r="BH222" s="119"/>
      <c r="BI222" s="119"/>
      <c r="BJ222" s="119"/>
      <c r="BK222" s="119"/>
      <c r="BL222" s="119"/>
      <c r="BM222" s="119"/>
      <c r="BN222" s="119"/>
      <c r="BO222" s="119"/>
    </row>
    <row r="223" spans="1:67" x14ac:dyDescent="0.2">
      <c r="B223" s="49"/>
      <c r="C223" s="49"/>
      <c r="D223" s="91"/>
      <c r="E223" s="91"/>
      <c r="F223" s="91"/>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c r="AR223" s="119"/>
      <c r="AS223" s="119"/>
      <c r="AT223" s="119"/>
      <c r="AU223" s="119"/>
      <c r="AV223" s="119"/>
      <c r="AW223" s="119"/>
      <c r="AX223" s="119"/>
      <c r="AY223" s="119"/>
      <c r="AZ223" s="119"/>
      <c r="BA223" s="119"/>
      <c r="BB223" s="119"/>
      <c r="BC223" s="119"/>
      <c r="BD223" s="119"/>
      <c r="BE223" s="119"/>
      <c r="BF223" s="119"/>
      <c r="BG223" s="119"/>
      <c r="BH223" s="119"/>
      <c r="BI223" s="119"/>
      <c r="BJ223" s="119"/>
      <c r="BK223" s="119"/>
      <c r="BL223" s="119"/>
      <c r="BM223" s="119"/>
      <c r="BN223" s="119"/>
      <c r="BO223" s="119"/>
    </row>
    <row r="224" spans="1:67" x14ac:dyDescent="0.2">
      <c r="B224" s="49"/>
      <c r="D224" s="91"/>
      <c r="E224" s="209" t="s">
        <v>395</v>
      </c>
      <c r="F224" s="93" t="e">
        <f>SUM(C222:F222)</f>
        <v>#VALUE!</v>
      </c>
      <c r="G224" s="208" t="s">
        <v>393</v>
      </c>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c r="AR224" s="119"/>
      <c r="AS224" s="119"/>
      <c r="AT224" s="119"/>
      <c r="AU224" s="119"/>
      <c r="AV224" s="119"/>
      <c r="AW224" s="119"/>
      <c r="AX224" s="119"/>
      <c r="AY224" s="119"/>
      <c r="AZ224" s="119"/>
      <c r="BA224" s="119"/>
      <c r="BB224" s="119"/>
      <c r="BC224" s="119"/>
      <c r="BD224" s="119"/>
      <c r="BE224" s="119"/>
      <c r="BF224" s="119"/>
      <c r="BG224" s="119"/>
      <c r="BH224" s="119"/>
      <c r="BI224" s="119"/>
      <c r="BJ224" s="119"/>
      <c r="BK224" s="119"/>
      <c r="BL224" s="119"/>
      <c r="BM224" s="119"/>
      <c r="BN224" s="119"/>
      <c r="BO224" s="119"/>
    </row>
    <row r="225" spans="1:67" x14ac:dyDescent="0.2">
      <c r="B225" s="49"/>
      <c r="D225" s="49"/>
      <c r="E225" s="4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c r="AN225" s="119"/>
      <c r="AO225" s="119"/>
      <c r="AP225" s="119"/>
      <c r="AQ225" s="119"/>
      <c r="AR225" s="119"/>
      <c r="AS225" s="119"/>
      <c r="AT225" s="119"/>
      <c r="AU225" s="119"/>
      <c r="AV225" s="119"/>
      <c r="AW225" s="119"/>
      <c r="AX225" s="119"/>
      <c r="AY225" s="119"/>
      <c r="AZ225" s="119"/>
      <c r="BA225" s="119"/>
      <c r="BB225" s="119"/>
      <c r="BC225" s="119"/>
      <c r="BD225" s="119"/>
      <c r="BE225" s="119"/>
      <c r="BF225" s="119"/>
      <c r="BG225" s="119"/>
      <c r="BH225" s="119"/>
      <c r="BI225" s="119"/>
      <c r="BJ225" s="119"/>
      <c r="BK225" s="119"/>
      <c r="BL225" s="119"/>
      <c r="BM225" s="119"/>
      <c r="BN225" s="119"/>
      <c r="BO225" s="119"/>
    </row>
    <row r="226" spans="1:67" x14ac:dyDescent="0.2">
      <c r="E226" s="209" t="s">
        <v>396</v>
      </c>
      <c r="F226" s="210" t="e">
        <f>F197+F224</f>
        <v>#VALUE!</v>
      </c>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c r="AG226" s="119"/>
      <c r="AH226" s="119"/>
      <c r="AI226" s="119"/>
      <c r="AJ226" s="119"/>
      <c r="AK226" s="119"/>
      <c r="AL226" s="119"/>
      <c r="AM226" s="119"/>
      <c r="AN226" s="119"/>
      <c r="AO226" s="119"/>
      <c r="AP226" s="119"/>
      <c r="AQ226" s="119"/>
      <c r="AR226" s="119"/>
      <c r="AS226" s="119"/>
      <c r="AT226" s="119"/>
      <c r="AU226" s="119"/>
      <c r="AV226" s="119"/>
      <c r="AW226" s="119"/>
      <c r="AX226" s="119"/>
      <c r="AY226" s="119"/>
      <c r="AZ226" s="119"/>
      <c r="BA226" s="119"/>
      <c r="BB226" s="119"/>
      <c r="BC226" s="119"/>
      <c r="BD226" s="119"/>
      <c r="BE226" s="119"/>
      <c r="BF226" s="119"/>
      <c r="BG226" s="119"/>
      <c r="BH226" s="119"/>
      <c r="BI226" s="119"/>
      <c r="BJ226" s="119"/>
      <c r="BK226" s="119"/>
      <c r="BL226" s="119"/>
      <c r="BM226" s="119"/>
      <c r="BN226" s="119"/>
      <c r="BO226" s="119"/>
    </row>
    <row r="227" spans="1:67" x14ac:dyDescent="0.2">
      <c r="L227" s="119"/>
      <c r="M227" s="119"/>
      <c r="N227" s="119"/>
      <c r="O227" s="119"/>
      <c r="P227" s="119"/>
      <c r="Q227" s="119"/>
      <c r="R227" s="119"/>
      <c r="S227" s="119"/>
      <c r="T227" s="119"/>
      <c r="U227" s="119"/>
      <c r="V227" s="119"/>
      <c r="W227" s="119"/>
      <c r="X227" s="119"/>
      <c r="Y227" s="119"/>
      <c r="Z227" s="119"/>
      <c r="AA227" s="119"/>
      <c r="AB227" s="119"/>
      <c r="AC227" s="119"/>
      <c r="AD227" s="119"/>
      <c r="AE227" s="119"/>
      <c r="AF227" s="119"/>
      <c r="AG227" s="119"/>
      <c r="AH227" s="119"/>
      <c r="AI227" s="119"/>
      <c r="AJ227" s="119"/>
      <c r="AK227" s="119"/>
      <c r="AL227" s="119"/>
      <c r="AM227" s="119"/>
      <c r="AN227" s="119"/>
      <c r="AO227" s="119"/>
      <c r="AP227" s="119"/>
      <c r="AQ227" s="119"/>
      <c r="AR227" s="119"/>
      <c r="AS227" s="119"/>
      <c r="AT227" s="119"/>
      <c r="AU227" s="119"/>
      <c r="AV227" s="119"/>
      <c r="AW227" s="119"/>
      <c r="AX227" s="119"/>
      <c r="AY227" s="119"/>
      <c r="AZ227" s="119"/>
      <c r="BA227" s="119"/>
      <c r="BB227" s="119"/>
      <c r="BC227" s="119"/>
      <c r="BD227" s="119"/>
      <c r="BE227" s="119"/>
      <c r="BF227" s="119"/>
      <c r="BG227" s="119"/>
      <c r="BH227" s="119"/>
      <c r="BI227" s="119"/>
      <c r="BJ227" s="119"/>
      <c r="BK227" s="119"/>
      <c r="BL227" s="119"/>
      <c r="BM227" s="119"/>
      <c r="BN227" s="119"/>
      <c r="BO227" s="119"/>
    </row>
    <row r="228" spans="1:67" x14ac:dyDescent="0.2">
      <c r="L228" s="119"/>
      <c r="M228" s="119"/>
      <c r="N228" s="119"/>
      <c r="O228" s="119"/>
      <c r="P228" s="119"/>
      <c r="Q228" s="119"/>
      <c r="R228" s="119"/>
      <c r="S228" s="119"/>
      <c r="T228" s="119"/>
      <c r="U228" s="119"/>
      <c r="V228" s="119"/>
      <c r="W228" s="119"/>
      <c r="X228" s="119"/>
      <c r="Y228" s="119"/>
      <c r="Z228" s="119"/>
      <c r="AA228" s="119"/>
      <c r="AB228" s="119"/>
      <c r="AC228" s="119"/>
      <c r="AD228" s="119"/>
      <c r="AE228" s="119"/>
      <c r="AF228" s="119"/>
      <c r="AG228" s="119"/>
      <c r="AH228" s="119"/>
      <c r="AI228" s="119"/>
      <c r="AJ228" s="119"/>
      <c r="AK228" s="119"/>
      <c r="AL228" s="119"/>
      <c r="AM228" s="119"/>
      <c r="AN228" s="119"/>
      <c r="AO228" s="119"/>
      <c r="AP228" s="119"/>
      <c r="AQ228" s="119"/>
      <c r="AR228" s="119"/>
      <c r="AS228" s="119"/>
      <c r="AT228" s="119"/>
      <c r="AU228" s="119"/>
      <c r="AV228" s="119"/>
      <c r="AW228" s="119"/>
      <c r="AX228" s="119"/>
      <c r="AY228" s="119"/>
      <c r="AZ228" s="119"/>
      <c r="BA228" s="119"/>
      <c r="BB228" s="119"/>
      <c r="BC228" s="119"/>
      <c r="BD228" s="119"/>
      <c r="BE228" s="119"/>
      <c r="BF228" s="119"/>
      <c r="BG228" s="119"/>
      <c r="BH228" s="119"/>
      <c r="BI228" s="119"/>
      <c r="BJ228" s="119"/>
      <c r="BK228" s="119"/>
      <c r="BL228" s="119"/>
      <c r="BM228" s="119"/>
      <c r="BN228" s="119"/>
      <c r="BO228" s="119"/>
    </row>
    <row r="229" spans="1:67" x14ac:dyDescent="0.2">
      <c r="L229" s="119"/>
      <c r="M229" s="119"/>
      <c r="N229" s="119"/>
      <c r="O229" s="119"/>
      <c r="P229" s="119"/>
      <c r="Q229" s="119"/>
      <c r="R229" s="119"/>
      <c r="S229" s="119"/>
      <c r="T229" s="119"/>
      <c r="U229" s="119"/>
      <c r="V229" s="119"/>
      <c r="W229" s="119"/>
      <c r="X229" s="119"/>
      <c r="Y229" s="119"/>
      <c r="Z229" s="119"/>
      <c r="AA229" s="119"/>
      <c r="AB229" s="119"/>
      <c r="AC229" s="119"/>
      <c r="AD229" s="119"/>
      <c r="AE229" s="119"/>
      <c r="AF229" s="119"/>
      <c r="AG229" s="119"/>
      <c r="AH229" s="119"/>
      <c r="AI229" s="119"/>
      <c r="AJ229" s="119"/>
      <c r="AK229" s="119"/>
      <c r="AL229" s="119"/>
      <c r="AM229" s="119"/>
      <c r="AN229" s="119"/>
      <c r="AO229" s="119"/>
      <c r="AP229" s="119"/>
      <c r="AQ229" s="119"/>
      <c r="AR229" s="119"/>
      <c r="AS229" s="119"/>
      <c r="AT229" s="119"/>
      <c r="AU229" s="119"/>
      <c r="AV229" s="119"/>
      <c r="AW229" s="119"/>
      <c r="AX229" s="119"/>
      <c r="AY229" s="119"/>
      <c r="AZ229" s="119"/>
      <c r="BA229" s="119"/>
      <c r="BB229" s="119"/>
      <c r="BC229" s="119"/>
      <c r="BD229" s="119"/>
      <c r="BE229" s="119"/>
      <c r="BF229" s="119"/>
      <c r="BG229" s="119"/>
      <c r="BH229" s="119"/>
      <c r="BI229" s="119"/>
      <c r="BJ229" s="119"/>
      <c r="BK229" s="119"/>
      <c r="BL229" s="119"/>
      <c r="BM229" s="119"/>
      <c r="BN229" s="119"/>
      <c r="BO229" s="119"/>
    </row>
    <row r="230" spans="1:67" x14ac:dyDescent="0.2">
      <c r="B230" s="49"/>
      <c r="C230" s="50"/>
      <c r="D230" s="49"/>
      <c r="E230" s="4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c r="AG230" s="119"/>
      <c r="AH230" s="119"/>
      <c r="AI230" s="119"/>
      <c r="AJ230" s="119"/>
      <c r="AK230" s="119"/>
      <c r="AL230" s="119"/>
      <c r="AM230" s="119"/>
      <c r="AN230" s="119"/>
      <c r="AO230" s="119"/>
      <c r="AP230" s="119"/>
      <c r="AQ230" s="119"/>
      <c r="AR230" s="119"/>
      <c r="AS230" s="119"/>
      <c r="AT230" s="119"/>
      <c r="AU230" s="119"/>
      <c r="AV230" s="119"/>
      <c r="AW230" s="119"/>
      <c r="AX230" s="119"/>
      <c r="AY230" s="119"/>
      <c r="AZ230" s="119"/>
      <c r="BA230" s="119"/>
      <c r="BB230" s="119"/>
      <c r="BC230" s="119"/>
      <c r="BD230" s="119"/>
      <c r="BE230" s="119"/>
      <c r="BF230" s="119"/>
      <c r="BG230" s="119"/>
      <c r="BH230" s="119"/>
      <c r="BI230" s="119"/>
      <c r="BJ230" s="119"/>
      <c r="BK230" s="119"/>
      <c r="BL230" s="119"/>
      <c r="BM230" s="119"/>
      <c r="BN230" s="119"/>
      <c r="BO230" s="119"/>
    </row>
    <row r="231" spans="1:67" x14ac:dyDescent="0.2">
      <c r="A231" s="122" t="s">
        <v>429</v>
      </c>
      <c r="B231" s="49"/>
      <c r="C231" s="50"/>
      <c r="D231" s="49"/>
      <c r="E231" s="4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c r="AG231" s="119"/>
      <c r="AH231" s="119"/>
      <c r="AI231" s="119"/>
      <c r="AJ231" s="119"/>
      <c r="AK231" s="119"/>
      <c r="AL231" s="119"/>
      <c r="AM231" s="119"/>
      <c r="AN231" s="119"/>
      <c r="AO231" s="119"/>
      <c r="AP231" s="119"/>
      <c r="AQ231" s="119"/>
      <c r="AR231" s="119"/>
      <c r="AS231" s="119"/>
      <c r="AT231" s="119"/>
      <c r="AU231" s="119"/>
      <c r="AV231" s="119"/>
      <c r="AW231" s="119"/>
      <c r="AX231" s="119"/>
      <c r="AY231" s="119"/>
      <c r="AZ231" s="119"/>
      <c r="BA231" s="119"/>
      <c r="BB231" s="119"/>
      <c r="BC231" s="119"/>
      <c r="BD231" s="119"/>
      <c r="BE231" s="119"/>
      <c r="BF231" s="119"/>
      <c r="BG231" s="119"/>
      <c r="BH231" s="119"/>
      <c r="BI231" s="119"/>
      <c r="BJ231" s="119"/>
      <c r="BK231" s="119"/>
      <c r="BL231" s="119"/>
      <c r="BM231" s="119"/>
      <c r="BN231" s="119"/>
      <c r="BO231" s="119"/>
    </row>
    <row r="232" spans="1:67" x14ac:dyDescent="0.2">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19"/>
      <c r="AH232" s="119"/>
      <c r="AI232" s="119"/>
      <c r="AJ232" s="119"/>
      <c r="AK232" s="119"/>
      <c r="AL232" s="119"/>
      <c r="AM232" s="119"/>
      <c r="AN232" s="119"/>
      <c r="AO232" s="119"/>
      <c r="AP232" s="119"/>
      <c r="AQ232" s="119"/>
      <c r="AR232" s="119"/>
      <c r="AS232" s="119"/>
      <c r="AT232" s="119"/>
      <c r="AU232" s="119"/>
      <c r="AV232" s="119"/>
      <c r="AW232" s="119"/>
      <c r="AX232" s="119"/>
      <c r="AY232" s="119"/>
      <c r="AZ232" s="119"/>
      <c r="BA232" s="119"/>
      <c r="BB232" s="119"/>
      <c r="BC232" s="119"/>
      <c r="BD232" s="119"/>
      <c r="BE232" s="119"/>
      <c r="BF232" s="119"/>
      <c r="BG232" s="119"/>
      <c r="BH232" s="119"/>
      <c r="BI232" s="119"/>
      <c r="BJ232" s="119"/>
      <c r="BK232" s="119"/>
      <c r="BL232" s="119"/>
      <c r="BM232" s="119"/>
      <c r="BN232" s="119"/>
      <c r="BO232" s="119"/>
    </row>
    <row r="233" spans="1:67" x14ac:dyDescent="0.2">
      <c r="B233" s="133" t="s">
        <v>304</v>
      </c>
      <c r="C233" s="133">
        <f>$C$15</f>
        <v>0</v>
      </c>
      <c r="L233" s="119"/>
      <c r="M233" s="119"/>
      <c r="N233" s="119"/>
      <c r="O233" s="119"/>
      <c r="P233" s="119"/>
      <c r="Q233" s="119"/>
      <c r="R233" s="119"/>
      <c r="S233" s="119"/>
      <c r="T233" s="119"/>
      <c r="U233" s="119"/>
      <c r="V233" s="119"/>
      <c r="W233" s="119"/>
      <c r="X233" s="119"/>
      <c r="Y233" s="119"/>
      <c r="Z233" s="119"/>
      <c r="AA233" s="119"/>
      <c r="AB233" s="119"/>
      <c r="AC233" s="119"/>
      <c r="AD233" s="119"/>
      <c r="AE233" s="119"/>
      <c r="AF233" s="119"/>
      <c r="AG233" s="119"/>
      <c r="AH233" s="119"/>
      <c r="AI233" s="119"/>
      <c r="AJ233" s="119"/>
      <c r="AK233" s="119"/>
      <c r="AL233" s="119"/>
      <c r="AM233" s="119"/>
      <c r="AN233" s="119"/>
      <c r="AO233" s="119"/>
      <c r="AP233" s="119"/>
      <c r="AQ233" s="119"/>
      <c r="AR233" s="119"/>
      <c r="AS233" s="119"/>
      <c r="AT233" s="119"/>
      <c r="AU233" s="119"/>
      <c r="AV233" s="119"/>
      <c r="AW233" s="119"/>
      <c r="AX233" s="119"/>
      <c r="AY233" s="119"/>
      <c r="AZ233" s="119"/>
      <c r="BA233" s="119"/>
      <c r="BB233" s="119"/>
      <c r="BC233" s="119"/>
      <c r="BD233" s="119"/>
      <c r="BE233" s="119"/>
      <c r="BF233" s="119"/>
      <c r="BG233" s="119"/>
      <c r="BH233" s="119"/>
      <c r="BI233" s="119"/>
      <c r="BJ233" s="119"/>
      <c r="BK233" s="119"/>
      <c r="BL233" s="119"/>
      <c r="BM233" s="119"/>
      <c r="BN233" s="119"/>
      <c r="BO233" s="119"/>
    </row>
    <row r="234" spans="1:67" x14ac:dyDescent="0.2">
      <c r="B234" s="134"/>
      <c r="F234" s="90" t="s">
        <v>305</v>
      </c>
      <c r="L234" s="119"/>
      <c r="M234" s="119"/>
      <c r="N234" s="119"/>
      <c r="O234" s="119"/>
      <c r="P234" s="119"/>
      <c r="Q234" s="119"/>
      <c r="R234" s="119"/>
      <c r="S234" s="119"/>
      <c r="T234" s="119"/>
      <c r="U234" s="119"/>
      <c r="V234" s="119"/>
      <c r="W234" s="119"/>
      <c r="X234" s="119"/>
      <c r="Y234" s="119"/>
      <c r="Z234" s="119"/>
      <c r="AA234" s="119"/>
      <c r="AB234" s="119"/>
      <c r="AC234" s="119"/>
      <c r="AD234" s="119"/>
      <c r="AE234" s="119"/>
      <c r="AF234" s="119"/>
      <c r="AG234" s="119"/>
      <c r="AH234" s="119"/>
      <c r="AI234" s="119"/>
      <c r="AJ234" s="119"/>
      <c r="AK234" s="119"/>
      <c r="AL234" s="119"/>
      <c r="AM234" s="119"/>
      <c r="AN234" s="119"/>
      <c r="AO234" s="119"/>
      <c r="AP234" s="119"/>
      <c r="AQ234" s="119"/>
      <c r="AR234" s="119"/>
      <c r="AS234" s="119"/>
      <c r="AT234" s="119"/>
      <c r="AU234" s="119"/>
      <c r="AV234" s="119"/>
      <c r="AW234" s="119"/>
      <c r="AX234" s="119"/>
      <c r="AY234" s="119"/>
      <c r="AZ234" s="119"/>
      <c r="BA234" s="119"/>
      <c r="BB234" s="119"/>
      <c r="BC234" s="119"/>
      <c r="BD234" s="119"/>
      <c r="BE234" s="119"/>
      <c r="BF234" s="119"/>
      <c r="BG234" s="119"/>
      <c r="BH234" s="119"/>
      <c r="BI234" s="119"/>
      <c r="BJ234" s="119"/>
      <c r="BK234" s="119"/>
      <c r="BL234" s="119"/>
      <c r="BM234" s="119"/>
      <c r="BN234" s="119"/>
      <c r="BO234" s="119"/>
    </row>
    <row r="235" spans="1:67" x14ac:dyDescent="0.2">
      <c r="B235" s="49"/>
      <c r="C235" s="49"/>
      <c r="D235" s="135" t="s">
        <v>306</v>
      </c>
      <c r="E235" s="135" t="s">
        <v>307</v>
      </c>
      <c r="F235" s="136" t="s">
        <v>308</v>
      </c>
      <c r="L235" s="119"/>
      <c r="M235" s="119"/>
      <c r="N235" s="119"/>
      <c r="O235" s="119"/>
      <c r="P235" s="119"/>
      <c r="Q235" s="119"/>
      <c r="R235" s="119"/>
      <c r="S235" s="119"/>
      <c r="T235" s="119"/>
      <c r="U235" s="119"/>
      <c r="V235" s="119"/>
      <c r="W235" s="119"/>
      <c r="X235" s="119"/>
      <c r="Y235" s="119"/>
      <c r="Z235" s="119"/>
      <c r="AA235" s="119"/>
      <c r="AB235" s="119"/>
      <c r="AC235" s="119"/>
      <c r="AD235" s="119"/>
      <c r="AE235" s="119"/>
      <c r="AF235" s="119"/>
      <c r="AG235" s="119"/>
      <c r="AH235" s="119"/>
      <c r="AI235" s="119"/>
      <c r="AJ235" s="119"/>
      <c r="AK235" s="119"/>
      <c r="AL235" s="119"/>
      <c r="AM235" s="119"/>
      <c r="AN235" s="119"/>
      <c r="AO235" s="119"/>
      <c r="AP235" s="119"/>
      <c r="AQ235" s="119"/>
      <c r="AR235" s="119"/>
      <c r="AS235" s="119"/>
      <c r="AT235" s="119"/>
      <c r="AU235" s="119"/>
      <c r="AV235" s="119"/>
      <c r="AW235" s="119"/>
      <c r="AX235" s="119"/>
      <c r="AY235" s="119"/>
      <c r="AZ235" s="119"/>
      <c r="BA235" s="119"/>
      <c r="BB235" s="119"/>
      <c r="BC235" s="119"/>
      <c r="BD235" s="119"/>
      <c r="BE235" s="119"/>
      <c r="BF235" s="119"/>
      <c r="BG235" s="119"/>
      <c r="BH235" s="119"/>
      <c r="BI235" s="119"/>
      <c r="BJ235" s="119"/>
      <c r="BK235" s="119"/>
      <c r="BL235" s="119"/>
      <c r="BM235" s="119"/>
      <c r="BN235" s="119"/>
      <c r="BO235" s="119"/>
    </row>
    <row r="236" spans="1:67" x14ac:dyDescent="0.2">
      <c r="B236" s="137" t="s">
        <v>309</v>
      </c>
      <c r="C236" s="138" t="str">
        <f>$C$17</f>
        <v/>
      </c>
      <c r="D236" s="139" t="e">
        <f>$C$195</f>
        <v>#VALUE!</v>
      </c>
      <c r="E236" s="139" t="e">
        <f>$C$222</f>
        <v>#VALUE!</v>
      </c>
      <c r="F236" s="140" t="e">
        <f>ROUND(SUM(D236:E236),0)</f>
        <v>#VALUE!</v>
      </c>
      <c r="G236" s="141" t="s">
        <v>310</v>
      </c>
      <c r="L236" s="119"/>
      <c r="M236" s="119"/>
      <c r="N236" s="119"/>
      <c r="O236" s="119"/>
      <c r="P236" s="119"/>
      <c r="Q236" s="119"/>
      <c r="R236" s="119"/>
      <c r="S236" s="119"/>
      <c r="T236" s="119"/>
      <c r="U236" s="119"/>
      <c r="V236" s="119"/>
      <c r="W236" s="119"/>
      <c r="X236" s="119"/>
      <c r="Y236" s="119"/>
      <c r="Z236" s="119"/>
      <c r="AA236" s="119"/>
      <c r="AB236" s="119"/>
      <c r="AC236" s="119"/>
      <c r="AD236" s="119"/>
      <c r="AE236" s="119"/>
      <c r="AF236" s="119"/>
      <c r="AG236" s="119"/>
      <c r="AH236" s="119"/>
      <c r="AI236" s="119"/>
      <c r="AJ236" s="119"/>
      <c r="AK236" s="119"/>
      <c r="AL236" s="119"/>
      <c r="AM236" s="119"/>
      <c r="AN236" s="119"/>
      <c r="AO236" s="119"/>
      <c r="AP236" s="119"/>
      <c r="AQ236" s="119"/>
      <c r="AR236" s="119"/>
      <c r="AS236" s="119"/>
      <c r="AT236" s="119"/>
      <c r="AU236" s="119"/>
      <c r="AV236" s="119"/>
      <c r="AW236" s="119"/>
      <c r="AX236" s="119"/>
      <c r="AY236" s="119"/>
      <c r="AZ236" s="119"/>
      <c r="BA236" s="119"/>
      <c r="BB236" s="119"/>
      <c r="BC236" s="119"/>
      <c r="BD236" s="119"/>
      <c r="BE236" s="119"/>
      <c r="BF236" s="119"/>
      <c r="BG236" s="119"/>
      <c r="BH236" s="119"/>
      <c r="BI236" s="119"/>
      <c r="BJ236" s="119"/>
      <c r="BK236" s="119"/>
      <c r="BL236" s="119"/>
      <c r="BM236" s="119"/>
      <c r="BN236" s="119"/>
      <c r="BO236" s="119"/>
    </row>
    <row r="237" spans="1:67" x14ac:dyDescent="0.2">
      <c r="B237" s="137" t="s">
        <v>311</v>
      </c>
      <c r="C237" s="138" t="str">
        <f>$F$16</f>
        <v/>
      </c>
      <c r="D237" s="139" t="e">
        <f>$D$195</f>
        <v>#VALUE!</v>
      </c>
      <c r="E237" s="139" t="e">
        <f>$D$222</f>
        <v>#VALUE!</v>
      </c>
      <c r="F237" s="140" t="e">
        <f t="shared" ref="F237" si="37">ROUND(SUM(D237:E237),0)</f>
        <v>#VALUE!</v>
      </c>
      <c r="G237" s="141" t="s">
        <v>312</v>
      </c>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c r="AG237" s="119"/>
      <c r="AH237" s="119"/>
      <c r="AI237" s="119"/>
      <c r="AJ237" s="119"/>
      <c r="AK237" s="119"/>
      <c r="AL237" s="119"/>
      <c r="AM237" s="119"/>
      <c r="AN237" s="119"/>
      <c r="AO237" s="119"/>
      <c r="AP237" s="119"/>
      <c r="AQ237" s="119"/>
      <c r="AR237" s="119"/>
      <c r="AS237" s="119"/>
      <c r="AT237" s="119"/>
      <c r="AU237" s="119"/>
      <c r="AV237" s="119"/>
      <c r="AW237" s="119"/>
      <c r="AX237" s="119"/>
      <c r="AY237" s="119"/>
      <c r="AZ237" s="119"/>
      <c r="BA237" s="119"/>
      <c r="BB237" s="119"/>
      <c r="BC237" s="119"/>
      <c r="BD237" s="119"/>
      <c r="BE237" s="119"/>
      <c r="BF237" s="119"/>
      <c r="BG237" s="119"/>
      <c r="BH237" s="119"/>
      <c r="BI237" s="119"/>
      <c r="BJ237" s="119"/>
      <c r="BK237" s="119"/>
      <c r="BL237" s="119"/>
      <c r="BM237" s="119"/>
      <c r="BN237" s="119"/>
      <c r="BO237" s="119"/>
    </row>
    <row r="238" spans="1:67" x14ac:dyDescent="0.2">
      <c r="B238" s="137" t="s">
        <v>313</v>
      </c>
      <c r="C238" s="138" t="str">
        <f>$G$16</f>
        <v/>
      </c>
      <c r="D238" s="139" t="e">
        <f>$E$195</f>
        <v>#VALUE!</v>
      </c>
      <c r="E238" s="139" t="e">
        <f>$E$222</f>
        <v>#VALUE!</v>
      </c>
      <c r="F238" s="140" t="e">
        <f>ROUND(SUM(D238:E238),0)</f>
        <v>#VALUE!</v>
      </c>
      <c r="G238" s="141" t="s">
        <v>314</v>
      </c>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c r="BD238" s="119"/>
      <c r="BE238" s="119"/>
      <c r="BF238" s="119"/>
      <c r="BG238" s="119"/>
      <c r="BH238" s="119"/>
      <c r="BI238" s="119"/>
      <c r="BJ238" s="119"/>
      <c r="BK238" s="119"/>
      <c r="BL238" s="119"/>
      <c r="BM238" s="119"/>
      <c r="BN238" s="119"/>
      <c r="BO238" s="119"/>
    </row>
    <row r="239" spans="1:67" x14ac:dyDescent="0.2">
      <c r="B239" s="137" t="s">
        <v>315</v>
      </c>
      <c r="C239" s="138" t="str">
        <f>$H$16</f>
        <v/>
      </c>
      <c r="D239" s="139" t="e">
        <f>$F$195</f>
        <v>#VALUE!</v>
      </c>
      <c r="E239" s="139" t="e">
        <f>$F$222</f>
        <v>#VALUE!</v>
      </c>
      <c r="F239" s="140" t="e">
        <f>ROUND(SUM(D239:E239),0)</f>
        <v>#VALUE!</v>
      </c>
      <c r="G239" s="141" t="s">
        <v>316</v>
      </c>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119"/>
      <c r="BH239" s="119"/>
      <c r="BI239" s="119"/>
      <c r="BJ239" s="119"/>
      <c r="BK239" s="119"/>
      <c r="BL239" s="119"/>
      <c r="BM239" s="119"/>
      <c r="BN239" s="119"/>
      <c r="BO239" s="119"/>
    </row>
    <row r="240" spans="1:67" ht="9" customHeight="1" x14ac:dyDescent="0.2">
      <c r="B240" s="137"/>
      <c r="C240" s="138"/>
      <c r="D240" s="138"/>
      <c r="E240" s="138"/>
      <c r="F240" s="138"/>
      <c r="G240" s="138"/>
      <c r="L240" s="119"/>
      <c r="M240" s="119"/>
      <c r="N240" s="119"/>
      <c r="O240" s="119"/>
      <c r="P240" s="119"/>
      <c r="Q240" s="119"/>
      <c r="R240" s="119"/>
      <c r="S240" s="119"/>
      <c r="T240" s="119"/>
      <c r="U240" s="119"/>
      <c r="V240" s="119"/>
      <c r="W240" s="119"/>
      <c r="X240" s="119"/>
      <c r="Y240" s="119"/>
      <c r="Z240" s="119"/>
      <c r="AA240" s="119"/>
      <c r="AB240" s="119"/>
      <c r="AC240" s="119"/>
      <c r="AD240" s="119"/>
      <c r="AE240" s="119"/>
      <c r="AF240" s="119"/>
      <c r="AG240" s="119"/>
      <c r="AH240" s="119"/>
      <c r="AI240" s="119"/>
      <c r="AJ240" s="119"/>
      <c r="AK240" s="119"/>
      <c r="AL240" s="119"/>
      <c r="AM240" s="119"/>
      <c r="AN240" s="119"/>
      <c r="AO240" s="119"/>
      <c r="AP240" s="119"/>
      <c r="AQ240" s="119"/>
      <c r="AR240" s="119"/>
      <c r="AS240" s="119"/>
      <c r="AT240" s="119"/>
      <c r="AU240" s="119"/>
      <c r="AV240" s="119"/>
      <c r="AW240" s="119"/>
      <c r="AX240" s="119"/>
      <c r="AY240" s="119"/>
      <c r="AZ240" s="119"/>
      <c r="BA240" s="119"/>
      <c r="BB240" s="119"/>
      <c r="BC240" s="119"/>
      <c r="BD240" s="119"/>
      <c r="BE240" s="119"/>
      <c r="BF240" s="119"/>
      <c r="BG240" s="119"/>
      <c r="BH240" s="119"/>
      <c r="BI240" s="119"/>
      <c r="BJ240" s="119"/>
      <c r="BK240" s="119"/>
      <c r="BL240" s="119"/>
      <c r="BM240" s="119"/>
      <c r="BN240" s="119"/>
      <c r="BO240" s="119"/>
    </row>
    <row r="241" spans="2:67" x14ac:dyDescent="0.2">
      <c r="B241" s="49"/>
      <c r="C241" s="137"/>
      <c r="D241" s="137"/>
      <c r="E241" s="137"/>
      <c r="F241" s="140" t="e">
        <f>SUM(F236:F239)</f>
        <v>#VALUE!</v>
      </c>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c r="AH241" s="119"/>
      <c r="AI241" s="119"/>
      <c r="AJ241" s="119"/>
      <c r="AK241" s="119"/>
      <c r="AL241" s="119"/>
      <c r="AM241" s="119"/>
      <c r="AN241" s="119"/>
      <c r="AO241" s="119"/>
      <c r="AP241" s="119"/>
      <c r="AQ241" s="119"/>
      <c r="AR241" s="119"/>
      <c r="AS241" s="119"/>
      <c r="AT241" s="119"/>
      <c r="AU241" s="119"/>
      <c r="AV241" s="119"/>
      <c r="AW241" s="119"/>
      <c r="AX241" s="119"/>
      <c r="AY241" s="119"/>
      <c r="AZ241" s="119"/>
      <c r="BA241" s="119"/>
      <c r="BB241" s="119"/>
      <c r="BC241" s="119"/>
      <c r="BD241" s="119"/>
      <c r="BE241" s="119"/>
      <c r="BF241" s="119"/>
      <c r="BG241" s="119"/>
      <c r="BH241" s="119"/>
      <c r="BI241" s="119"/>
      <c r="BJ241" s="119"/>
      <c r="BK241" s="119"/>
      <c r="BL241" s="119"/>
      <c r="BM241" s="119"/>
      <c r="BN241" s="119"/>
      <c r="BO241" s="119"/>
    </row>
    <row r="242" spans="2:67" ht="6.75" customHeight="1" x14ac:dyDescent="0.2">
      <c r="L242" s="119"/>
      <c r="M242" s="119"/>
      <c r="N242" s="119"/>
      <c r="O242" s="119"/>
      <c r="P242" s="119"/>
      <c r="Q242" s="119"/>
      <c r="R242" s="119"/>
      <c r="S242" s="119"/>
      <c r="T242" s="119"/>
      <c r="U242" s="119"/>
      <c r="V242" s="119"/>
      <c r="W242" s="119"/>
      <c r="X242" s="119"/>
      <c r="Y242" s="119"/>
      <c r="Z242" s="119"/>
      <c r="AA242" s="119"/>
      <c r="AB242" s="119"/>
      <c r="AC242" s="119"/>
      <c r="AD242" s="119"/>
      <c r="AE242" s="119"/>
      <c r="AF242" s="119"/>
      <c r="AG242" s="119"/>
      <c r="AH242" s="119"/>
      <c r="AI242" s="119"/>
      <c r="AJ242" s="119"/>
      <c r="AK242" s="119"/>
      <c r="AL242" s="119"/>
      <c r="AM242" s="119"/>
      <c r="AN242" s="119"/>
      <c r="AO242" s="119"/>
      <c r="AP242" s="119"/>
      <c r="AQ242" s="119"/>
      <c r="AR242" s="119"/>
      <c r="AS242" s="119"/>
      <c r="AT242" s="119"/>
      <c r="AU242" s="119"/>
      <c r="AV242" s="119"/>
      <c r="AW242" s="119"/>
      <c r="AX242" s="119"/>
      <c r="AY242" s="119"/>
      <c r="AZ242" s="119"/>
      <c r="BA242" s="119"/>
      <c r="BB242" s="119"/>
      <c r="BC242" s="119"/>
      <c r="BD242" s="119"/>
      <c r="BE242" s="119"/>
      <c r="BF242" s="119"/>
      <c r="BG242" s="119"/>
      <c r="BH242" s="119"/>
      <c r="BI242" s="119"/>
      <c r="BJ242" s="119"/>
      <c r="BK242" s="119"/>
      <c r="BL242" s="119"/>
      <c r="BM242" s="119"/>
      <c r="BN242" s="119"/>
      <c r="BO242" s="119"/>
    </row>
    <row r="243" spans="2:67" x14ac:dyDescent="0.2">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c r="AG243" s="119"/>
      <c r="AH243" s="119"/>
      <c r="AI243" s="119"/>
      <c r="AJ243" s="119"/>
      <c r="AK243" s="119"/>
      <c r="AL243" s="119"/>
      <c r="AM243" s="119"/>
      <c r="AN243" s="119"/>
      <c r="AO243" s="119"/>
      <c r="AP243" s="119"/>
      <c r="AQ243" s="119"/>
      <c r="AR243" s="119"/>
      <c r="AS243" s="119"/>
      <c r="AT243" s="119"/>
      <c r="AU243" s="119"/>
      <c r="AV243" s="119"/>
      <c r="AW243" s="119"/>
      <c r="AX243" s="119"/>
      <c r="AY243" s="119"/>
      <c r="AZ243" s="119"/>
      <c r="BA243" s="119"/>
      <c r="BB243" s="119"/>
      <c r="BC243" s="119"/>
      <c r="BD243" s="119"/>
      <c r="BE243" s="119"/>
      <c r="BF243" s="119"/>
      <c r="BG243" s="119"/>
      <c r="BH243" s="119"/>
      <c r="BI243" s="119"/>
      <c r="BJ243" s="119"/>
      <c r="BK243" s="119"/>
      <c r="BL243" s="119"/>
      <c r="BM243" s="119"/>
      <c r="BN243" s="119"/>
      <c r="BO243" s="119"/>
    </row>
    <row r="244" spans="2:67" s="142" customFormat="1" x14ac:dyDescent="0.2">
      <c r="H244" s="119"/>
      <c r="I244" s="119"/>
      <c r="J244" s="119"/>
      <c r="M244" s="119"/>
      <c r="N244" s="119"/>
      <c r="O244" s="119"/>
      <c r="P244" s="119"/>
      <c r="Q244" s="119"/>
      <c r="R244" s="119"/>
      <c r="S244" s="119"/>
      <c r="T244" s="119"/>
      <c r="U244" s="119"/>
      <c r="V244" s="119"/>
      <c r="W244" s="119"/>
      <c r="X244" s="119"/>
      <c r="Y244" s="119"/>
      <c r="Z244" s="119"/>
      <c r="AA244" s="119"/>
      <c r="AB244" s="119"/>
      <c r="AC244" s="119"/>
      <c r="AD244" s="119"/>
      <c r="AE244" s="119"/>
      <c r="AF244" s="119"/>
      <c r="AG244" s="119"/>
      <c r="AH244" s="119"/>
      <c r="AI244" s="119"/>
      <c r="AJ244" s="119"/>
      <c r="AK244" s="119"/>
      <c r="AL244" s="119"/>
      <c r="AM244" s="119"/>
      <c r="AN244" s="119"/>
      <c r="AO244" s="119"/>
      <c r="AP244" s="119"/>
      <c r="AQ244" s="119"/>
      <c r="AR244" s="119"/>
      <c r="AS244" s="119"/>
      <c r="AT244" s="119"/>
      <c r="AU244" s="119"/>
      <c r="AV244" s="119"/>
      <c r="AW244" s="119"/>
      <c r="AX244" s="119"/>
      <c r="AY244" s="119"/>
      <c r="AZ244" s="119"/>
      <c r="BA244" s="119"/>
      <c r="BB244" s="119"/>
      <c r="BC244" s="119"/>
      <c r="BD244" s="119"/>
      <c r="BE244" s="119"/>
      <c r="BF244" s="119"/>
      <c r="BG244" s="119"/>
      <c r="BH244" s="119"/>
      <c r="BI244" s="119"/>
      <c r="BJ244" s="119"/>
      <c r="BK244" s="119"/>
      <c r="BL244" s="119"/>
      <c r="BM244" s="119"/>
      <c r="BN244" s="119"/>
      <c r="BO244" s="119"/>
    </row>
    <row r="245" spans="2:67" x14ac:dyDescent="0.2">
      <c r="G245" s="143" t="s">
        <v>422</v>
      </c>
      <c r="H245" s="143" t="s">
        <v>196</v>
      </c>
      <c r="I245" s="143" t="s">
        <v>197</v>
      </c>
      <c r="J245" s="143" t="s">
        <v>423</v>
      </c>
      <c r="L245" s="143" t="s">
        <v>468</v>
      </c>
      <c r="N245" s="119"/>
      <c r="O245" s="119"/>
    </row>
    <row r="246" spans="2:67" x14ac:dyDescent="0.2">
      <c r="G246" s="144" t="str">
        <f>$C$236</f>
        <v/>
      </c>
      <c r="H246" s="144" t="str">
        <f>$F$16</f>
        <v/>
      </c>
      <c r="I246" s="144" t="str">
        <f>$G$16</f>
        <v/>
      </c>
      <c r="J246" s="144" t="str">
        <f>$H$16</f>
        <v/>
      </c>
      <c r="N246" s="119"/>
      <c r="O246" s="119"/>
    </row>
    <row r="247" spans="2:67" x14ac:dyDescent="0.2">
      <c r="B247" s="118" t="s">
        <v>317</v>
      </c>
      <c r="C247" s="145"/>
      <c r="D247" s="146"/>
      <c r="E247" s="146"/>
      <c r="F247" s="145"/>
      <c r="G247" s="147" t="str">
        <f>IF(ISNUMBER(F236),F236,"")</f>
        <v/>
      </c>
      <c r="H247" s="147" t="str">
        <f>IF(ISNUMBER(F237),F237,"")</f>
        <v/>
      </c>
      <c r="I247" s="147" t="str">
        <f>IF(ISNUMBER(F238),F238,"")</f>
        <v/>
      </c>
      <c r="J247" s="147" t="str">
        <f>IF(ISNUMBER(F239),F239,"")</f>
        <v/>
      </c>
      <c r="L247" s="147">
        <f>SUM(G247:J247)</f>
        <v>0</v>
      </c>
      <c r="M247" s="90" t="s">
        <v>318</v>
      </c>
    </row>
    <row r="248" spans="2:67" x14ac:dyDescent="0.2">
      <c r="B248" s="118" t="s">
        <v>319</v>
      </c>
      <c r="C248" s="145"/>
      <c r="D248" s="146"/>
      <c r="E248" s="146"/>
      <c r="F248" s="145"/>
      <c r="G248" s="147" t="str">
        <f>IF(ISNUMBER(G247),ROUND(G247*0.2,0),"")</f>
        <v/>
      </c>
      <c r="H248" s="147" t="str">
        <f t="shared" ref="H248:J248" si="38">IF(ISNUMBER(H247),ROUND(H247*0.2,0),"")</f>
        <v/>
      </c>
      <c r="I248" s="147" t="str">
        <f t="shared" si="38"/>
        <v/>
      </c>
      <c r="J248" s="147" t="str">
        <f t="shared" si="38"/>
        <v/>
      </c>
      <c r="L248" s="147">
        <f>SUM(G248:J248)</f>
        <v>0</v>
      </c>
      <c r="M248" s="90" t="s">
        <v>320</v>
      </c>
    </row>
    <row r="249" spans="2:67" x14ac:dyDescent="0.2">
      <c r="B249" s="118" t="s">
        <v>321</v>
      </c>
      <c r="C249" s="145"/>
      <c r="D249" s="146"/>
      <c r="E249" s="146"/>
      <c r="F249" s="145"/>
      <c r="G249" s="148" t="str">
        <f>IF(ISNUMBER(G248),ROUND((0.1*G248/1.1),0),"")</f>
        <v/>
      </c>
      <c r="H249" s="148" t="str">
        <f t="shared" ref="H249:J249" si="39">IF(ISNUMBER(H248),ROUND((0.1*H248/1.1),0),"")</f>
        <v/>
      </c>
      <c r="I249" s="148" t="str">
        <f t="shared" si="39"/>
        <v/>
      </c>
      <c r="J249" s="148" t="str">
        <f t="shared" si="39"/>
        <v/>
      </c>
      <c r="L249" s="147">
        <f>SUM(G249:J249)</f>
        <v>0</v>
      </c>
      <c r="M249" s="90" t="s">
        <v>322</v>
      </c>
    </row>
    <row r="250" spans="2:67" x14ac:dyDescent="0.2">
      <c r="C250" s="83"/>
      <c r="D250" s="149"/>
      <c r="E250" s="149"/>
      <c r="F250" s="150"/>
    </row>
    <row r="251" spans="2:67" x14ac:dyDescent="0.2">
      <c r="B251" s="120" t="s">
        <v>323</v>
      </c>
      <c r="C251" s="145"/>
      <c r="D251" s="146"/>
      <c r="E251" s="146"/>
      <c r="F251" s="145"/>
      <c r="G251" s="147" t="str">
        <f>IF(ISNUMBER(G248-G249),G248-G249,"")</f>
        <v/>
      </c>
      <c r="H251" s="151" t="str">
        <f t="shared" ref="H251:I251" si="40">IF(ISNUMBER(H248-H249),H248-H249,"")</f>
        <v/>
      </c>
      <c r="I251" s="151" t="str">
        <f t="shared" si="40"/>
        <v/>
      </c>
      <c r="J251" s="151" t="str">
        <f>IF(ISNUMBER(J248-J249),J248-J249,"")</f>
        <v/>
      </c>
      <c r="L251" s="147">
        <f>SUM(G251:J251)</f>
        <v>0</v>
      </c>
    </row>
    <row r="253" spans="2:67" ht="14.25" customHeight="1" x14ac:dyDescent="0.2">
      <c r="B253" s="49"/>
      <c r="C253" s="49"/>
      <c r="D253" s="49"/>
      <c r="E253" s="49"/>
      <c r="J253" s="152">
        <f>ROUND(SUM(G251:J251),0)</f>
        <v>0</v>
      </c>
      <c r="L253" s="152">
        <f>J253</f>
        <v>0</v>
      </c>
    </row>
    <row r="254" spans="2:67" x14ac:dyDescent="0.2">
      <c r="B254" s="49"/>
      <c r="C254" s="49"/>
      <c r="D254" s="49"/>
      <c r="E254" s="49"/>
    </row>
    <row r="255" spans="2:67" x14ac:dyDescent="0.2">
      <c r="B255" s="49"/>
      <c r="C255" s="49"/>
      <c r="D255" s="49"/>
      <c r="E255" s="49"/>
    </row>
    <row r="256" spans="2:67" x14ac:dyDescent="0.2">
      <c r="B256" s="49"/>
      <c r="C256" s="49"/>
      <c r="D256" s="49"/>
      <c r="E256" s="49"/>
    </row>
    <row r="257" spans="2:5" x14ac:dyDescent="0.2">
      <c r="B257" s="49"/>
      <c r="C257" s="49"/>
      <c r="D257" s="49"/>
      <c r="E257" s="49"/>
    </row>
  </sheetData>
  <sheetProtection algorithmName="SHA-512" hashValue="P4HprZGBErrLD4gkbOKt6lEHWn4YekjpLJo6adltu0R2S4gvo6bcEZZjS+t0diWDjLtaQEsSG8YSjSLqUa6gvg==" saltValue="tBCNAkfFJZ5uxJEEhShDmQ==" spinCount="100000" sheet="1" objects="1" scenarios="1"/>
  <sortState ref="M85:N166">
    <sortCondition ref="N85:N166"/>
  </sortState>
  <hyperlinks>
    <hyperlink ref="B3" location="'Datos y cálculos'!A9" display="1. Datos generales del proyecto"/>
    <hyperlink ref="B4" location="'Datos y cálculos'!A82" display="'Datos y cálculos'!A82"/>
    <hyperlink ref="B6" location="'Datos y cálculos'!A230" display="'Datos y cálculos'!A230"/>
    <hyperlink ref="B5" location="'Datos y cálculos'!A169" display="'Datos y cálculos'!A169"/>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M6"/>
  <sheetViews>
    <sheetView zoomScale="115" zoomScaleNormal="115" workbookViewId="0"/>
  </sheetViews>
  <sheetFormatPr baseColWidth="10" defaultColWidth="11.42578125" defaultRowHeight="15" x14ac:dyDescent="0.25"/>
  <cols>
    <col min="7" max="7" width="8.42578125" bestFit="1" customWidth="1"/>
    <col min="8" max="8" width="8.28515625" bestFit="1" customWidth="1"/>
    <col min="9" max="24" width="5.85546875" customWidth="1"/>
    <col min="25" max="36" width="4.85546875" customWidth="1"/>
    <col min="37" max="44" width="5.28515625" customWidth="1"/>
    <col min="45" max="68" width="4.85546875" customWidth="1"/>
    <col min="69" max="77" width="8.28515625" bestFit="1" customWidth="1"/>
    <col min="78" max="83" width="9.28515625" bestFit="1" customWidth="1"/>
    <col min="84" max="92" width="8.140625" bestFit="1" customWidth="1"/>
    <col min="93" max="98" width="9.28515625" bestFit="1" customWidth="1"/>
  </cols>
  <sheetData>
    <row r="1" spans="1:117" x14ac:dyDescent="0.25">
      <c r="A1" s="78" t="s">
        <v>324</v>
      </c>
      <c r="B1" s="79" t="s">
        <v>325</v>
      </c>
      <c r="C1" s="79" t="s">
        <v>326</v>
      </c>
      <c r="D1" s="79" t="s">
        <v>327</v>
      </c>
      <c r="E1" s="79" t="s">
        <v>328</v>
      </c>
      <c r="F1" s="80" t="s">
        <v>329</v>
      </c>
      <c r="G1" s="80" t="s">
        <v>330</v>
      </c>
      <c r="H1" t="s">
        <v>331</v>
      </c>
      <c r="I1" s="78" t="s">
        <v>332</v>
      </c>
      <c r="J1" s="78" t="s">
        <v>333</v>
      </c>
      <c r="K1" s="78" t="s">
        <v>334</v>
      </c>
      <c r="L1" s="78" t="s">
        <v>335</v>
      </c>
      <c r="M1" s="78" t="s">
        <v>336</v>
      </c>
      <c r="N1" s="78" t="s">
        <v>337</v>
      </c>
      <c r="O1" s="78" t="s">
        <v>338</v>
      </c>
      <c r="P1" s="78" t="s">
        <v>339</v>
      </c>
      <c r="Q1" s="78" t="s">
        <v>340</v>
      </c>
      <c r="R1" s="78" t="s">
        <v>341</v>
      </c>
      <c r="S1" s="78" t="s">
        <v>342</v>
      </c>
      <c r="T1" s="78" t="s">
        <v>343</v>
      </c>
      <c r="U1" s="78" t="s">
        <v>344</v>
      </c>
      <c r="V1" s="78" t="s">
        <v>345</v>
      </c>
      <c r="W1" s="78" t="s">
        <v>346</v>
      </c>
      <c r="X1" s="78" t="s">
        <v>347</v>
      </c>
      <c r="Y1" s="78" t="s">
        <v>348</v>
      </c>
      <c r="Z1" s="78" t="s">
        <v>349</v>
      </c>
      <c r="AA1" s="78" t="s">
        <v>350</v>
      </c>
      <c r="AB1" s="78" t="s">
        <v>351</v>
      </c>
      <c r="AC1" s="78" t="s">
        <v>352</v>
      </c>
      <c r="AD1" s="78" t="s">
        <v>353</v>
      </c>
      <c r="AE1" s="78" t="s">
        <v>354</v>
      </c>
      <c r="AF1" s="78" t="s">
        <v>355</v>
      </c>
      <c r="AG1" s="78" t="s">
        <v>356</v>
      </c>
      <c r="AH1" s="78" t="s">
        <v>357</v>
      </c>
      <c r="AI1" s="78" t="s">
        <v>358</v>
      </c>
      <c r="AJ1" s="78" t="s">
        <v>359</v>
      </c>
      <c r="AK1" s="78" t="s">
        <v>360</v>
      </c>
      <c r="AL1" s="78" t="s">
        <v>361</v>
      </c>
      <c r="AM1" s="78" t="s">
        <v>362</v>
      </c>
      <c r="AN1" s="78" t="s">
        <v>363</v>
      </c>
      <c r="AO1" s="78" t="s">
        <v>364</v>
      </c>
      <c r="AP1" s="78" t="s">
        <v>365</v>
      </c>
      <c r="AQ1" s="78" t="s">
        <v>366</v>
      </c>
      <c r="AR1" s="78" t="s">
        <v>367</v>
      </c>
      <c r="AS1" s="78" t="s">
        <v>368</v>
      </c>
      <c r="AT1" s="78" t="s">
        <v>369</v>
      </c>
      <c r="AU1" s="78" t="s">
        <v>370</v>
      </c>
      <c r="AV1" s="78" t="s">
        <v>371</v>
      </c>
      <c r="AW1" s="78" t="s">
        <v>372</v>
      </c>
      <c r="AX1" s="78" t="s">
        <v>373</v>
      </c>
      <c r="AY1" s="78" t="s">
        <v>374</v>
      </c>
      <c r="AZ1" s="78" t="s">
        <v>375</v>
      </c>
      <c r="BA1" s="78" t="s">
        <v>376</v>
      </c>
      <c r="BB1" s="78" t="s">
        <v>377</v>
      </c>
      <c r="BC1" s="78" t="s">
        <v>378</v>
      </c>
      <c r="BD1" s="78" t="s">
        <v>379</v>
      </c>
      <c r="BE1" s="78" t="s">
        <v>380</v>
      </c>
      <c r="BF1" s="78" t="s">
        <v>381</v>
      </c>
      <c r="BG1" s="78" t="s">
        <v>382</v>
      </c>
      <c r="BH1" s="78" t="s">
        <v>383</v>
      </c>
      <c r="BI1" s="78" t="s">
        <v>384</v>
      </c>
      <c r="BJ1" s="78" t="s">
        <v>385</v>
      </c>
      <c r="BK1" s="78" t="s">
        <v>386</v>
      </c>
      <c r="BL1" s="78" t="s">
        <v>387</v>
      </c>
      <c r="BM1" s="78" t="s">
        <v>388</v>
      </c>
      <c r="BN1" s="78" t="s">
        <v>389</v>
      </c>
      <c r="BO1" s="78" t="s">
        <v>390</v>
      </c>
      <c r="BP1" s="78" t="s">
        <v>391</v>
      </c>
      <c r="BQ1" s="84" t="s">
        <v>442</v>
      </c>
      <c r="BR1" s="84" t="s">
        <v>444</v>
      </c>
      <c r="BS1" s="84" t="s">
        <v>446</v>
      </c>
      <c r="BT1" s="84" t="s">
        <v>448</v>
      </c>
      <c r="BU1" s="84" t="s">
        <v>450</v>
      </c>
      <c r="BV1" s="84" t="s">
        <v>452</v>
      </c>
      <c r="BW1" s="84" t="s">
        <v>454</v>
      </c>
      <c r="BX1" s="84" t="s">
        <v>456</v>
      </c>
      <c r="BY1" s="84" t="s">
        <v>458</v>
      </c>
      <c r="BZ1" s="84" t="s">
        <v>430</v>
      </c>
      <c r="CA1" s="84" t="s">
        <v>432</v>
      </c>
      <c r="CB1" s="84" t="s">
        <v>434</v>
      </c>
      <c r="CC1" s="84" t="s">
        <v>436</v>
      </c>
      <c r="CD1" s="84" t="s">
        <v>438</v>
      </c>
      <c r="CE1" s="84" t="s">
        <v>440</v>
      </c>
      <c r="CF1" s="84" t="s">
        <v>443</v>
      </c>
      <c r="CG1" s="84" t="s">
        <v>445</v>
      </c>
      <c r="CH1" s="84" t="s">
        <v>447</v>
      </c>
      <c r="CI1" s="84" t="s">
        <v>449</v>
      </c>
      <c r="CJ1" s="84" t="s">
        <v>451</v>
      </c>
      <c r="CK1" s="84" t="s">
        <v>453</v>
      </c>
      <c r="CL1" s="84" t="s">
        <v>455</v>
      </c>
      <c r="CM1" s="84" t="s">
        <v>457</v>
      </c>
      <c r="CN1" s="84" t="s">
        <v>459</v>
      </c>
      <c r="CO1" s="84" t="s">
        <v>431</v>
      </c>
      <c r="CP1" s="84" t="s">
        <v>433</v>
      </c>
      <c r="CQ1" s="84" t="s">
        <v>435</v>
      </c>
      <c r="CR1" s="84" t="s">
        <v>437</v>
      </c>
      <c r="CS1" s="84" t="s">
        <v>439</v>
      </c>
      <c r="CT1" s="84" t="s">
        <v>441</v>
      </c>
      <c r="CU1" s="215" t="s">
        <v>398</v>
      </c>
      <c r="CV1" s="215" t="s">
        <v>399</v>
      </c>
      <c r="CW1" s="153" t="s">
        <v>417</v>
      </c>
      <c r="CX1" s="236" t="s">
        <v>462</v>
      </c>
      <c r="CY1" s="237" t="s">
        <v>463</v>
      </c>
      <c r="CZ1" s="237" t="s">
        <v>464</v>
      </c>
      <c r="DA1" s="238" t="s">
        <v>465</v>
      </c>
      <c r="DB1" s="217" t="s">
        <v>400</v>
      </c>
      <c r="DC1" s="218" t="s">
        <v>401</v>
      </c>
      <c r="DD1" s="218" t="s">
        <v>402</v>
      </c>
      <c r="DE1" s="219" t="s">
        <v>403</v>
      </c>
      <c r="DF1" s="217" t="s">
        <v>404</v>
      </c>
      <c r="DG1" s="218" t="s">
        <v>405</v>
      </c>
      <c r="DH1" s="218" t="s">
        <v>406</v>
      </c>
      <c r="DI1" s="219" t="s">
        <v>407</v>
      </c>
      <c r="DJ1" s="217" t="s">
        <v>418</v>
      </c>
      <c r="DK1" s="218" t="s">
        <v>419</v>
      </c>
      <c r="DL1" s="218" t="s">
        <v>420</v>
      </c>
      <c r="DM1" s="219" t="s">
        <v>421</v>
      </c>
    </row>
    <row r="2" spans="1:117" ht="15.75" thickBot="1" x14ac:dyDescent="0.3">
      <c r="A2">
        <f>'Datos y cálculos'!D8</f>
        <v>0</v>
      </c>
      <c r="B2" s="220">
        <f>IF('Datos y cálculos'!L247="","",'Datos y cálculos'!L247)</f>
        <v>0</v>
      </c>
      <c r="C2" s="221">
        <f>IF('Datos y cálculos'!L248="","",'Datos y cálculos'!L248)</f>
        <v>0</v>
      </c>
      <c r="D2" s="221">
        <f>IF('Datos y cálculos'!L249="","",'Datos y cálculos'!L249)</f>
        <v>0</v>
      </c>
      <c r="E2" s="222">
        <f>IF('Datos y cálculos'!L251="","",'Datos y cálculos'!L251)</f>
        <v>0</v>
      </c>
      <c r="F2" s="82">
        <f>IF('Datos y cálculos'!C19="","",'Datos y cálculos'!C19)</f>
        <v>0</v>
      </c>
      <c r="G2">
        <f>IF('Datos y cálculos'!C15="","",'Datos y cálculos'!C15)</f>
        <v>0</v>
      </c>
      <c r="H2" t="str">
        <f>IF('Datos y cálculos'!C17="","",'Datos y cálculos'!C17)</f>
        <v/>
      </c>
      <c r="I2" t="str">
        <f>IF('Datos y cálculos'!B174="","",'Datos y cálculos'!B174)</f>
        <v/>
      </c>
      <c r="J2" t="str">
        <f>IF('Datos y cálculos'!D174="","",'Datos y cálculos'!D174)</f>
        <v/>
      </c>
      <c r="K2" t="str">
        <f>IF('Datos y cálculos'!B175="","",'Datos y cálculos'!B175)</f>
        <v/>
      </c>
      <c r="L2" t="str">
        <f>IF('Datos y cálculos'!D175="","",'Datos y cálculos'!D175)</f>
        <v/>
      </c>
      <c r="M2" t="str">
        <f>IF('Datos y cálculos'!B176="","",'Datos y cálculos'!B176)</f>
        <v/>
      </c>
      <c r="N2" t="str">
        <f>IF('Datos y cálculos'!D176="","",'Datos y cálculos'!D176)</f>
        <v/>
      </c>
      <c r="O2" t="str">
        <f>IF('Datos y cálculos'!B177="","",'Datos y cálculos'!B177)</f>
        <v/>
      </c>
      <c r="P2" t="str">
        <f>IF('Datos y cálculos'!D177="","",'Datos y cálculos'!D177)</f>
        <v/>
      </c>
      <c r="Q2" t="str">
        <f>IF('Datos y cálculos'!B178="","",'Datos y cálculos'!B178)</f>
        <v/>
      </c>
      <c r="R2" t="str">
        <f>IF('Datos y cálculos'!D178="","",'Datos y cálculos'!D178)</f>
        <v/>
      </c>
      <c r="S2" t="str">
        <f>IF('Datos y cálculos'!B179="","",'Datos y cálculos'!B179)</f>
        <v/>
      </c>
      <c r="T2" t="str">
        <f>IF('Datos y cálculos'!D179="","",'Datos y cálculos'!D179)</f>
        <v/>
      </c>
      <c r="U2" t="str">
        <f>IF('Datos y cálculos'!B180="","",'Datos y cálculos'!B180)</f>
        <v/>
      </c>
      <c r="V2" t="str">
        <f>IF('Datos y cálculos'!D180="","",'Datos y cálculos'!D180)</f>
        <v/>
      </c>
      <c r="W2" t="str">
        <f>IF('Datos y cálculos'!B181="","",'Datos y cálculos'!B181)</f>
        <v/>
      </c>
      <c r="X2" t="str">
        <f>IF('Datos y cálculos'!D181="","",'Datos y cálculos'!D181)</f>
        <v/>
      </c>
      <c r="Y2" t="str">
        <f>IF('Datos y cálculos'!B182="","",'Datos y cálculos'!B182)</f>
        <v/>
      </c>
      <c r="Z2" t="str">
        <f>IF('Datos y cálculos'!D182="","",'Datos y cálculos'!D182)</f>
        <v/>
      </c>
      <c r="AA2" t="str">
        <f>IF('2. Estimación absorción total'!D22="","",'2. Estimación absorción total'!D22)</f>
        <v/>
      </c>
      <c r="AB2" t="str">
        <f>IF('2. Estimación absorción total'!F22="","",'2. Estimación absorción total'!F22)</f>
        <v/>
      </c>
      <c r="AC2" t="str">
        <f>IF('Datos y cálculos'!B184="","",'Datos y cálculos'!B184)</f>
        <v/>
      </c>
      <c r="AD2" t="str">
        <f>IF('Datos y cálculos'!D184="","",'Datos y cálculos'!D184)</f>
        <v/>
      </c>
      <c r="AE2" t="str">
        <f>IF('Datos y cálculos'!B185="","",'Datos y cálculos'!B185)</f>
        <v/>
      </c>
      <c r="AF2" t="str">
        <f>IF('Datos y cálculos'!D185="","",'Datos y cálculos'!D185)</f>
        <v/>
      </c>
      <c r="AG2" t="str">
        <f>IF('Datos y cálculos'!B186="","",'Datos y cálculos'!B186)</f>
        <v/>
      </c>
      <c r="AH2" t="str">
        <f>IF('Datos y cálculos'!D186="","",'Datos y cálculos'!D186)</f>
        <v/>
      </c>
      <c r="AI2" t="str">
        <f>IF('Datos y cálculos'!B187="","",'Datos y cálculos'!B187)</f>
        <v/>
      </c>
      <c r="AJ2" t="str">
        <f>IF('Datos y cálculos'!D187="","",'Datos y cálculos'!D187)</f>
        <v/>
      </c>
      <c r="AK2" t="str">
        <f>IF('Datos y cálculos'!B189="","",'Datos y cálculos'!B189)</f>
        <v/>
      </c>
      <c r="AL2" t="str">
        <f>IF('Datos y cálculos'!D189="","",'Datos y cálculos'!D189)</f>
        <v/>
      </c>
      <c r="AM2" t="str">
        <f>IF('Datos y cálculos'!B202="","",'Datos y cálculos'!B202)</f>
        <v/>
      </c>
      <c r="AN2" t="str">
        <f>IF('Datos y cálculos'!E202="","",'Datos y cálculos'!E202)</f>
        <v/>
      </c>
      <c r="AO2" t="str">
        <f>IF('Datos y cálculos'!B203="","",'Datos y cálculos'!B203)</f>
        <v/>
      </c>
      <c r="AP2" t="str">
        <f>IF('Datos y cálculos'!E203="","",'Datos y cálculos'!E203)</f>
        <v/>
      </c>
      <c r="AQ2" t="str">
        <f>IF('Datos y cálculos'!B204="","",'Datos y cálculos'!B204)</f>
        <v/>
      </c>
      <c r="AR2" t="str">
        <f>IF('Datos y cálculos'!E204="","",'Datos y cálculos'!E204)</f>
        <v/>
      </c>
      <c r="AS2" t="str">
        <f>IF('Datos y cálculos'!B205="","",'Datos y cálculos'!B205)</f>
        <v/>
      </c>
      <c r="AT2" t="str">
        <f>IF('Datos y cálculos'!E205="","",'Datos y cálculos'!E205)</f>
        <v/>
      </c>
      <c r="AU2" t="str">
        <f>IF('Datos y cálculos'!B206="","",'Datos y cálculos'!B206)</f>
        <v/>
      </c>
      <c r="AV2" t="str">
        <f>IF('Datos y cálculos'!E206="","",'Datos y cálculos'!E206)</f>
        <v/>
      </c>
      <c r="AW2" t="str">
        <f>IF('Datos y cálculos'!B207="","",'Datos y cálculos'!B207)</f>
        <v/>
      </c>
      <c r="AX2" t="str">
        <f>IF('Datos y cálculos'!E207="","",'Datos y cálculos'!E207)</f>
        <v/>
      </c>
      <c r="AY2" t="str">
        <f>IF('Datos y cálculos'!B208="","",'Datos y cálculos'!B208)</f>
        <v/>
      </c>
      <c r="AZ2" t="str">
        <f>IF('Datos y cálculos'!E208="","",'Datos y cálculos'!E208)</f>
        <v/>
      </c>
      <c r="BA2" t="str">
        <f>IF('Datos y cálculos'!B209="","",'Datos y cálculos'!B209)</f>
        <v/>
      </c>
      <c r="BB2" t="str">
        <f>IF('Datos y cálculos'!E209="","",'Datos y cálculos'!E209)</f>
        <v/>
      </c>
      <c r="BC2" t="str">
        <f>IF('Datos y cálculos'!B210="","",'Datos y cálculos'!B210)</f>
        <v/>
      </c>
      <c r="BD2" t="str">
        <f>IF('Datos y cálculos'!E210="","",'Datos y cálculos'!E210)</f>
        <v/>
      </c>
      <c r="BE2" t="str">
        <f>IF('Datos y cálculos'!B211="","",'Datos y cálculos'!B211)</f>
        <v/>
      </c>
      <c r="BF2" t="str">
        <f>IF('Datos y cálculos'!E211="","",'Datos y cálculos'!E211)</f>
        <v/>
      </c>
      <c r="BG2" t="str">
        <f>IF('Datos y cálculos'!B212="","",'Datos y cálculos'!B212)</f>
        <v/>
      </c>
      <c r="BH2" t="str">
        <f>IF('Datos y cálculos'!E212="","",'Datos y cálculos'!E212)</f>
        <v/>
      </c>
      <c r="BI2" t="str">
        <f>IF('Datos y cálculos'!B213="","",'Datos y cálculos'!B213)</f>
        <v/>
      </c>
      <c r="BJ2" t="str">
        <f>IF('Datos y cálculos'!E213="","",'Datos y cálculos'!E213)</f>
        <v/>
      </c>
      <c r="BK2" t="str">
        <f>IF('Datos y cálculos'!B214="","",'Datos y cálculos'!B214)</f>
        <v/>
      </c>
      <c r="BL2" t="str">
        <f>IF('Datos y cálculos'!E214="","",'Datos y cálculos'!E214)</f>
        <v/>
      </c>
      <c r="BM2" t="str">
        <f>IF('Datos y cálculos'!B215="","",'Datos y cálculos'!B215)</f>
        <v/>
      </c>
      <c r="BN2" t="str">
        <f>IF('Datos y cálculos'!E215="","",'Datos y cálculos'!E215)</f>
        <v/>
      </c>
      <c r="BO2" t="str">
        <f>IF('Datos y cálculos'!B216="","",'Datos y cálculos'!B216)</f>
        <v/>
      </c>
      <c r="BP2" t="str">
        <f>IF('Datos y cálculos'!E216="","",'Datos y cálculos'!E216)</f>
        <v/>
      </c>
      <c r="BQ2" t="str">
        <f>IF('Datos y cálculos'!C174="","",'Datos y cálculos'!C174)</f>
        <v/>
      </c>
      <c r="BR2" t="str">
        <f>IF('Datos y cálculos'!C175="","",'Datos y cálculos'!C175)</f>
        <v/>
      </c>
      <c r="BS2" t="str">
        <f>IF('Datos y cálculos'!C176="","",'Datos y cálculos'!C176)</f>
        <v/>
      </c>
      <c r="BT2" t="str">
        <f>IF('Datos y cálculos'!C177="","",'Datos y cálculos'!C177)</f>
        <v/>
      </c>
      <c r="BU2" t="str">
        <f>IF('Datos y cálculos'!C178="","",'Datos y cálculos'!C178)</f>
        <v/>
      </c>
      <c r="BV2" t="str">
        <f>IF('Datos y cálculos'!C179="","",'Datos y cálculos'!C179)</f>
        <v/>
      </c>
      <c r="BW2" t="str">
        <f>IF('Datos y cálculos'!C180="","",'Datos y cálculos'!C180)</f>
        <v/>
      </c>
      <c r="BX2" t="str">
        <f>IF('Datos y cálculos'!C181="","",'Datos y cálculos'!C181)</f>
        <v/>
      </c>
      <c r="BY2" t="str">
        <f>IF('Datos y cálculos'!C182="","",'Datos y cálculos'!C182)</f>
        <v/>
      </c>
      <c r="BZ2" t="str">
        <f>IF('Datos y cálculos'!C183="","",'Datos y cálculos'!C183)</f>
        <v/>
      </c>
      <c r="CA2" t="str">
        <f>IF('Datos y cálculos'!C184="","",'Datos y cálculos'!C184)</f>
        <v/>
      </c>
      <c r="CB2" t="str">
        <f>IF('Datos y cálculos'!C185="","",'Datos y cálculos'!C185)</f>
        <v/>
      </c>
      <c r="CC2" t="str">
        <f>IF('Datos y cálculos'!C186="","",'Datos y cálculos'!C186)</f>
        <v/>
      </c>
      <c r="CD2" t="str">
        <f>IF('Datos y cálculos'!C187="","",'Datos y cálculos'!C187)</f>
        <v/>
      </c>
      <c r="CE2" t="str">
        <f>IF('Datos y cálculos'!C188="","",'Datos y cálculos'!C188)</f>
        <v/>
      </c>
      <c r="CF2" s="232" t="str">
        <f>IF('Datos y cálculos'!C202="","",'Datos y cálculos'!C202)</f>
        <v/>
      </c>
      <c r="CG2" s="232" t="str">
        <f>IF('Datos y cálculos'!C203="","",'Datos y cálculos'!C203)</f>
        <v/>
      </c>
      <c r="CH2" s="232" t="str">
        <f>IF('Datos y cálculos'!C204="","",'Datos y cálculos'!C204)</f>
        <v/>
      </c>
      <c r="CI2" s="232" t="str">
        <f>IF('Datos y cálculos'!C205="","",'Datos y cálculos'!C205)</f>
        <v/>
      </c>
      <c r="CJ2" s="232" t="str">
        <f>IF('Datos y cálculos'!C206="","",'Datos y cálculos'!C206)</f>
        <v/>
      </c>
      <c r="CK2" s="232" t="str">
        <f>IF('Datos y cálculos'!C207="","",'Datos y cálculos'!C207)</f>
        <v/>
      </c>
      <c r="CL2" s="232" t="str">
        <f>IF('Datos y cálculos'!C208="","",'Datos y cálculos'!C208)</f>
        <v/>
      </c>
      <c r="CM2" s="232" t="str">
        <f>IF('Datos y cálculos'!C209="","",'Datos y cálculos'!C209)</f>
        <v/>
      </c>
      <c r="CN2" s="232" t="str">
        <f>IF('Datos y cálculos'!C210="","",'Datos y cálculos'!C210)</f>
        <v/>
      </c>
      <c r="CO2" s="232" t="str">
        <f>IF('Datos y cálculos'!C211="","",'Datos y cálculos'!C211)</f>
        <v/>
      </c>
      <c r="CP2" s="232" t="str">
        <f>IF('Datos y cálculos'!C212="","",'Datos y cálculos'!C212)</f>
        <v/>
      </c>
      <c r="CQ2" s="232" t="str">
        <f>IF('Datos y cálculos'!C213="","",'Datos y cálculos'!C213)</f>
        <v/>
      </c>
      <c r="CR2" s="232" t="str">
        <f>IF('Datos y cálculos'!C214="","",'Datos y cálculos'!C214)</f>
        <v/>
      </c>
      <c r="CS2" s="232" t="str">
        <f>IF('Datos y cálculos'!C215="","",'Datos y cálculos'!C215)</f>
        <v/>
      </c>
      <c r="CT2" s="232" t="str">
        <f>IF('Datos y cálculos'!C216="","",'Datos y cálculos'!C216)</f>
        <v/>
      </c>
      <c r="CU2" s="216" t="str">
        <f>IF('Datos y cálculos'!F16="","",'Datos y cálculos'!F16)</f>
        <v/>
      </c>
      <c r="CV2" s="216" t="str">
        <f>IF('Datos y cálculos'!G16="","",'Datos y cálculos'!G16)</f>
        <v/>
      </c>
      <c r="CW2" s="226" t="str">
        <f>IF('Datos y cálculos'!H16="","",'Datos y cálculos'!H16)</f>
        <v/>
      </c>
      <c r="CX2" s="233" t="str">
        <f>IF('Datos y cálculos'!G247="","",'Datos y cálculos'!G247)</f>
        <v/>
      </c>
      <c r="CY2" s="234" t="str">
        <f>IF('Datos y cálculos'!G248="","",'Datos y cálculos'!G248)</f>
        <v/>
      </c>
      <c r="CZ2" s="234" t="str">
        <f>IF('Datos y cálculos'!G249="","",'Datos y cálculos'!G249)</f>
        <v/>
      </c>
      <c r="DA2" s="235" t="str">
        <f>IF('Datos y cálculos'!G251="","",'Datos y cálculos'!G251)</f>
        <v/>
      </c>
      <c r="DB2" s="223" t="str">
        <f>IF('Datos y cálculos'!H247="","",'Datos y cálculos'!H247)</f>
        <v/>
      </c>
      <c r="DC2" s="224" t="str">
        <f>IF('Datos y cálculos'!H248="","",'Datos y cálculos'!H248)</f>
        <v/>
      </c>
      <c r="DD2" s="224" t="str">
        <f>IF('Datos y cálculos'!H249="","",'Datos y cálculos'!H249)</f>
        <v/>
      </c>
      <c r="DE2" s="225" t="str">
        <f>IF('Datos y cálculos'!H251="","",'Datos y cálculos'!H251)</f>
        <v/>
      </c>
      <c r="DF2" s="223" t="str">
        <f>IF('Datos y cálculos'!I247="","",'Datos y cálculos'!I247)</f>
        <v/>
      </c>
      <c r="DG2" s="224" t="str">
        <f>IF('Datos y cálculos'!I248="","",'Datos y cálculos'!I248)</f>
        <v/>
      </c>
      <c r="DH2" s="224" t="str">
        <f>IF('Datos y cálculos'!I249="","",'Datos y cálculos'!I249)</f>
        <v/>
      </c>
      <c r="DI2" s="225" t="str">
        <f>IF('Datos y cálculos'!I251="","",'Datos y cálculos'!I251)</f>
        <v/>
      </c>
      <c r="DJ2" s="223" t="str">
        <f>IF('Datos y cálculos'!J247="","",'Datos y cálculos'!J247)</f>
        <v/>
      </c>
      <c r="DK2" s="224" t="str">
        <f>IF('Datos y cálculos'!J248="","",'Datos y cálculos'!J248)</f>
        <v/>
      </c>
      <c r="DL2" s="224" t="str">
        <f>IF('Datos y cálculos'!J249="","",'Datos y cálculos'!J249)</f>
        <v/>
      </c>
      <c r="DM2" s="225" t="str">
        <f>IF('Datos y cálculos'!J251="","",'Datos y cálculos'!J251)</f>
        <v/>
      </c>
    </row>
    <row r="3" spans="1:117" x14ac:dyDescent="0.25">
      <c r="BV3" s="84"/>
      <c r="BW3" s="84"/>
      <c r="BX3" s="84"/>
      <c r="BZ3" s="84"/>
      <c r="CA3" s="84"/>
      <c r="CB3" s="84"/>
      <c r="CD3" s="84"/>
      <c r="CE3" s="84"/>
      <c r="CF3" s="84"/>
      <c r="CG3" s="84"/>
      <c r="CH3" s="84"/>
      <c r="CI3" s="84"/>
      <c r="CJ3" s="84"/>
      <c r="CK3" s="84"/>
      <c r="CL3" s="84"/>
      <c r="CM3" s="84"/>
      <c r="CN3" s="84"/>
      <c r="CO3" s="84"/>
      <c r="CP3" s="84"/>
      <c r="CQ3" s="84"/>
      <c r="CR3" s="84"/>
      <c r="CS3" s="84"/>
      <c r="CT3" s="84"/>
      <c r="CX3" t="s">
        <v>467</v>
      </c>
    </row>
    <row r="4" spans="1:117" x14ac:dyDescent="0.25">
      <c r="B4" s="212" t="s">
        <v>469</v>
      </c>
      <c r="C4" s="212" t="s">
        <v>408</v>
      </c>
      <c r="D4" s="212" t="s">
        <v>409</v>
      </c>
      <c r="E4" s="212" t="s">
        <v>410</v>
      </c>
    </row>
    <row r="5" spans="1:117" s="84" customFormat="1" x14ac:dyDescent="0.25">
      <c r="B5" s="81" t="str">
        <f>IF('Datos y cálculos'!G250="","",'Datos y cálculos'!G250)</f>
        <v/>
      </c>
      <c r="D5"/>
      <c r="BQ5"/>
      <c r="BR5"/>
      <c r="BS5"/>
      <c r="BT5"/>
      <c r="BU5"/>
      <c r="BV5"/>
      <c r="BW5"/>
      <c r="BX5"/>
      <c r="BY5"/>
      <c r="BZ5"/>
      <c r="CA5"/>
      <c r="CB5"/>
      <c r="CC5"/>
      <c r="CD5"/>
      <c r="CE5"/>
    </row>
    <row r="6" spans="1:117" s="84" customFormat="1" x14ac:dyDescent="0.25">
      <c r="B6" s="84" t="s">
        <v>466</v>
      </c>
      <c r="D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U6"/>
    </row>
  </sheetData>
  <sheetProtection algorithmName="SHA-512" hashValue="ZKFA0AeP37ytFJsAy9D8XnMeFELZ00L16D4wVrZnV4NsWGorxQzMfs+WBVPpQwMses8rrglYgGXq7+5PTEcfVA==" saltValue="sBmYBb5XZjLWRp/4UKhPXQ==" spinCount="100000" sheet="1" objects="1" scenarios="1"/>
  <sortState ref="DC7:DC33">
    <sortCondition ref="DC7"/>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8e9393-f36b-4461-a2a3-e648be68309a">
      <Terms xmlns="http://schemas.microsoft.com/office/infopath/2007/PartnerControls"/>
    </lcf76f155ced4ddcb4097134ff3c332f>
    <TaxCatchAll xmlns="71674114-9548-4918-bfbe-4a235b8713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D26E2A22C79B44FA9E8CD1542DDBB92" ma:contentTypeVersion="18" ma:contentTypeDescription="Crear nuevo documento." ma:contentTypeScope="" ma:versionID="c655512a557efa07561d515e76a49ca2">
  <xsd:schema xmlns:xsd="http://www.w3.org/2001/XMLSchema" xmlns:xs="http://www.w3.org/2001/XMLSchema" xmlns:p="http://schemas.microsoft.com/office/2006/metadata/properties" xmlns:ns2="658e9393-f36b-4461-a2a3-e648be68309a" xmlns:ns3="71674114-9548-4918-bfbe-4a235b8713d9" targetNamespace="http://schemas.microsoft.com/office/2006/metadata/properties" ma:root="true" ma:fieldsID="88f8deedc52f091c9f7ad89529083fc5" ns2:_="" ns3:_="">
    <xsd:import namespace="658e9393-f36b-4461-a2a3-e648be68309a"/>
    <xsd:import namespace="71674114-9548-4918-bfbe-4a235b8713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8e9393-f36b-4461-a2a3-e648be683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da205269-1969-41d6-8661-31edbc50e23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674114-9548-4918-bfbe-4a235b8713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1beab18-5032-48ca-809c-f25123b63da9}" ma:internalName="TaxCatchAll" ma:showField="CatchAllData" ma:web="71674114-9548-4918-bfbe-4a235b8713d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74EC5A-0C49-4B1F-A191-AB9BA5B3C29C}">
  <ds:schemaRefs>
    <ds:schemaRef ds:uri="http://schemas.microsoft.com/office/2006/documentManagement/types"/>
    <ds:schemaRef ds:uri="http://schemas.openxmlformats.org/package/2006/metadata/core-properties"/>
    <ds:schemaRef ds:uri="http://www.w3.org/XML/1998/namespace"/>
    <ds:schemaRef ds:uri="658e9393-f36b-4461-a2a3-e648be68309a"/>
    <ds:schemaRef ds:uri="http://purl.org/dc/dcmitype/"/>
    <ds:schemaRef ds:uri="71674114-9548-4918-bfbe-4a235b8713d9"/>
    <ds:schemaRef ds:uri="http://purl.org/dc/term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C1BAB69-C977-4543-8A79-A10D000FE49F}">
  <ds:schemaRefs>
    <ds:schemaRef ds:uri="http://schemas.microsoft.com/sharepoint/v3/contenttype/forms"/>
  </ds:schemaRefs>
</ds:datastoreItem>
</file>

<file path=customXml/itemProps3.xml><?xml version="1.0" encoding="utf-8"?>
<ds:datastoreItem xmlns:ds="http://schemas.openxmlformats.org/officeDocument/2006/customXml" ds:itemID="{BA7EE758-7B5F-4C17-8E2C-FD12C9CFA7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Contenido e instrucciones</vt:lpstr>
      <vt:lpstr>1. Datos generales proyecto</vt:lpstr>
      <vt:lpstr>2. Estimación absorción total</vt:lpstr>
      <vt:lpstr>3. Absorciones_Disponibles</vt:lpstr>
      <vt:lpstr>4. Factores de absorción</vt:lpstr>
      <vt:lpstr>Revisiones calculadora </vt:lpstr>
      <vt:lpstr>Datos y cálculos</vt:lpstr>
      <vt:lpstr>DATOSBD</vt:lpstr>
      <vt:lpstr>Especies</vt:lpstr>
      <vt:lpstr>Lista_años_plantación</vt:lpstr>
      <vt:lpstr>Provincias</vt:lpstr>
      <vt:lpstr>Tabla_datos_absorciones_por_edades</vt:lpstr>
      <vt:lpstr>Tipo_solicitud</vt:lpstr>
    </vt:vector>
  </TitlesOfParts>
  <Manager/>
  <Company>Tragsatec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 Notario Lopez</dc:creator>
  <cp:keywords/>
  <dc:description/>
  <cp:lastModifiedBy>Notario Lopez, Elisa</cp:lastModifiedBy>
  <cp:revision/>
  <dcterms:created xsi:type="dcterms:W3CDTF">2014-04-15T11:04:30Z</dcterms:created>
  <dcterms:modified xsi:type="dcterms:W3CDTF">2024-03-06T09:57:34Z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0x0101001D26E2A22C79B44FA9E8CD1542DDBB92</vt:lpwstr>
  </property>
  <property fmtid="{D5CDD505-2E9C-101B-9397-08002B2CF9AE}" pid="3" name="MediaServiceImageTags">
    <vt:lpwstr/>
  </property>
</Properties>
</file>